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资核算 -7月 - 副本\"/>
    </mc:Choice>
  </mc:AlternateContent>
  <xr:revisionPtr revIDLastSave="0" documentId="13_ncr:1_{70AC7BF5-19BB-48C9-972E-CD6C18CF7E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康师-人工底薪" sheetId="66" r:id="rId1"/>
    <sheet name="B-a-26考勤汇总表" sheetId="64" r:id="rId2"/>
    <sheet name="A-b-⑥工资核算" sheetId="68" r:id="rId3"/>
    <sheet name="B-a-③呈现-消耗明细表③" sheetId="73" r:id="rId4"/>
  </sheets>
  <externalReferences>
    <externalReference r:id="rId5"/>
  </externalReferences>
  <definedNames>
    <definedName name="_xlnm._FilterDatabase" localSheetId="1" hidden="1">'B-a-26考勤汇总表'!$A$3:$AK$317</definedName>
    <definedName name="_xlnm._FilterDatabase" localSheetId="3" hidden="1">'B-a-③呈现-消耗明细表③'!$A$1:$F$213</definedName>
    <definedName name="_xlnm._FilterDatabase" localSheetId="0" hidden="1">'健康师-人工底薪'!$A$6:$AF$182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7" i="66" l="1"/>
  <c r="Q1" i="73" l="1"/>
  <c r="P1" i="73"/>
  <c r="L2" i="73"/>
  <c r="P2" i="73" s="1"/>
  <c r="M4" i="73"/>
  <c r="M3" i="73"/>
  <c r="L4" i="73"/>
  <c r="L3" i="73"/>
  <c r="K4" i="73"/>
  <c r="K3" i="73"/>
  <c r="P3" i="73" l="1"/>
  <c r="H4" i="66" s="1"/>
  <c r="L7" i="73"/>
  <c r="M2" i="73"/>
  <c r="M7" i="73" s="1"/>
  <c r="K2" i="73"/>
  <c r="Q2" i="73" s="1"/>
  <c r="Q3" i="73" s="1"/>
  <c r="G4" i="66" s="1"/>
  <c r="B5" i="66"/>
  <c r="A7" i="66" a="1"/>
  <c r="E181" i="66" l="1"/>
  <c r="E13" i="66"/>
  <c r="E41" i="66"/>
  <c r="E69" i="66"/>
  <c r="E97" i="66"/>
  <c r="E125" i="66"/>
  <c r="E153" i="66"/>
  <c r="E43" i="66"/>
  <c r="E71" i="66"/>
  <c r="E127" i="66"/>
  <c r="E157" i="66"/>
  <c r="E166" i="66"/>
  <c r="E139" i="66"/>
  <c r="E57" i="66"/>
  <c r="E60" i="66"/>
  <c r="E35" i="66"/>
  <c r="E9" i="66"/>
  <c r="G181" i="66"/>
  <c r="E14" i="66"/>
  <c r="E42" i="66"/>
  <c r="E70" i="66"/>
  <c r="E98" i="66"/>
  <c r="E126" i="66"/>
  <c r="E154" i="66"/>
  <c r="H181" i="66"/>
  <c r="E15" i="66"/>
  <c r="E99" i="66"/>
  <c r="E155" i="66"/>
  <c r="E136" i="66"/>
  <c r="D178" i="66"/>
  <c r="F178" i="66" s="1"/>
  <c r="E110" i="66"/>
  <c r="E167" i="66"/>
  <c r="D179" i="66"/>
  <c r="F179" i="66" s="1"/>
  <c r="L179" i="66" s="1" a="1"/>
  <c r="L179" i="66" s="1"/>
  <c r="E88" i="66"/>
  <c r="E89" i="66"/>
  <c r="E146" i="66"/>
  <c r="E147" i="66"/>
  <c r="E64" i="66"/>
  <c r="E66" i="66"/>
  <c r="E29" i="66"/>
  <c r="E30" i="66"/>
  <c r="E143" i="66"/>
  <c r="E32" i="66"/>
  <c r="H179" i="66"/>
  <c r="E34" i="66"/>
  <c r="E65" i="66"/>
  <c r="E123" i="66"/>
  <c r="D181" i="66"/>
  <c r="F181" i="66" s="1"/>
  <c r="L181" i="66" s="1" a="1"/>
  <c r="L181" i="66" s="1"/>
  <c r="B182" i="66"/>
  <c r="C182" i="66" s="1"/>
  <c r="E16" i="66"/>
  <c r="E44" i="66"/>
  <c r="E72" i="66"/>
  <c r="E100" i="66"/>
  <c r="E128" i="66"/>
  <c r="E156" i="66"/>
  <c r="E182" i="66"/>
  <c r="E17" i="66"/>
  <c r="E45" i="66"/>
  <c r="E73" i="66"/>
  <c r="E101" i="66"/>
  <c r="E129" i="66"/>
  <c r="E109" i="66"/>
  <c r="E138" i="66"/>
  <c r="G178" i="66"/>
  <c r="E85" i="66"/>
  <c r="E58" i="66"/>
  <c r="E87" i="66"/>
  <c r="E61" i="66"/>
  <c r="E118" i="66"/>
  <c r="E119" i="66"/>
  <c r="G180" i="66"/>
  <c r="E122" i="66"/>
  <c r="E95" i="66"/>
  <c r="E40" i="66"/>
  <c r="E141" i="66"/>
  <c r="E170" i="66"/>
  <c r="E33" i="66"/>
  <c r="E90" i="66"/>
  <c r="E175" i="66"/>
  <c r="E38" i="66"/>
  <c r="E124" i="66"/>
  <c r="G182" i="66"/>
  <c r="E18" i="66"/>
  <c r="E46" i="66"/>
  <c r="E74" i="66"/>
  <c r="E102" i="66"/>
  <c r="E130" i="66"/>
  <c r="E158" i="66"/>
  <c r="E51" i="66"/>
  <c r="E163" i="66"/>
  <c r="E52" i="66"/>
  <c r="E25" i="66"/>
  <c r="E111" i="66"/>
  <c r="E115" i="66"/>
  <c r="E116" i="66"/>
  <c r="E145" i="66"/>
  <c r="E92" i="66"/>
  <c r="E149" i="66"/>
  <c r="B181" i="66"/>
  <c r="C181" i="66" s="1"/>
  <c r="Z181" i="66" s="1"/>
  <c r="E96" i="66"/>
  <c r="B177" i="66"/>
  <c r="C177" i="66" s="1"/>
  <c r="Z177" i="66" s="1"/>
  <c r="H182" i="66"/>
  <c r="E19" i="66"/>
  <c r="E47" i="66"/>
  <c r="E75" i="66"/>
  <c r="E103" i="66"/>
  <c r="E131" i="66"/>
  <c r="E159" i="66"/>
  <c r="E23" i="66"/>
  <c r="E164" i="66"/>
  <c r="E53" i="66"/>
  <c r="E26" i="66"/>
  <c r="E86" i="66"/>
  <c r="E59" i="66"/>
  <c r="L178" i="66" a="1"/>
  <c r="L178" i="66" s="1"/>
  <c r="E36" i="66"/>
  <c r="E94" i="66"/>
  <c r="E151" i="66"/>
  <c r="E152" i="66"/>
  <c r="D177" i="66"/>
  <c r="F177" i="66" s="1"/>
  <c r="L177" i="66" s="1" a="1"/>
  <c r="L177" i="66" s="1"/>
  <c r="E20" i="66"/>
  <c r="E48" i="66"/>
  <c r="E76" i="66"/>
  <c r="E104" i="66"/>
  <c r="E132" i="66"/>
  <c r="E160" i="66"/>
  <c r="H177" i="66"/>
  <c r="E135" i="66"/>
  <c r="E24" i="66"/>
  <c r="E81" i="66"/>
  <c r="E178" i="66"/>
  <c r="E27" i="66"/>
  <c r="B179" i="66"/>
  <c r="C179" i="66" s="1"/>
  <c r="Z179" i="66" s="1"/>
  <c r="E169" i="66"/>
  <c r="E114" i="66"/>
  <c r="E179" i="66"/>
  <c r="E144" i="66"/>
  <c r="B180" i="66"/>
  <c r="C180" i="66" s="1"/>
  <c r="E8" i="66"/>
  <c r="E37" i="66"/>
  <c r="E10" i="66"/>
  <c r="D182" i="66"/>
  <c r="F182" i="66" s="1"/>
  <c r="E177" i="66"/>
  <c r="E21" i="66"/>
  <c r="E49" i="66"/>
  <c r="E77" i="66"/>
  <c r="E105" i="66"/>
  <c r="E133" i="66"/>
  <c r="E161" i="66"/>
  <c r="E107" i="66"/>
  <c r="E80" i="66"/>
  <c r="E165" i="66"/>
  <c r="E54" i="66"/>
  <c r="E83" i="66"/>
  <c r="L180" i="66" a="1"/>
  <c r="L180" i="66" s="1"/>
  <c r="E31" i="66"/>
  <c r="E91" i="66"/>
  <c r="E180" i="66"/>
  <c r="E121" i="66"/>
  <c r="E150" i="66"/>
  <c r="G177" i="66"/>
  <c r="E22" i="66"/>
  <c r="E50" i="66"/>
  <c r="E78" i="66"/>
  <c r="E106" i="66"/>
  <c r="E134" i="66"/>
  <c r="E162" i="66"/>
  <c r="E79" i="66"/>
  <c r="B178" i="66"/>
  <c r="C178" i="66" s="1"/>
  <c r="Z178" i="66" s="1"/>
  <c r="E108" i="66"/>
  <c r="E137" i="66"/>
  <c r="E82" i="66"/>
  <c r="E55" i="66"/>
  <c r="E113" i="66"/>
  <c r="E171" i="66"/>
  <c r="E172" i="66"/>
  <c r="E173" i="66"/>
  <c r="D180" i="66"/>
  <c r="F180" i="66" s="1"/>
  <c r="E120" i="66"/>
  <c r="E11" i="66"/>
  <c r="E12" i="66"/>
  <c r="H178" i="66"/>
  <c r="E28" i="66"/>
  <c r="E56" i="66"/>
  <c r="E84" i="66"/>
  <c r="E112" i="66"/>
  <c r="E140" i="66"/>
  <c r="E168" i="66"/>
  <c r="E62" i="66"/>
  <c r="E63" i="66"/>
  <c r="E148" i="66"/>
  <c r="H180" i="66"/>
  <c r="E39" i="66"/>
  <c r="E142" i="66"/>
  <c r="G179" i="66"/>
  <c r="E117" i="66"/>
  <c r="E174" i="66"/>
  <c r="E176" i="66"/>
  <c r="E93" i="66"/>
  <c r="E67" i="66"/>
  <c r="E68" i="66"/>
  <c r="L182" i="66" a="1"/>
  <c r="L182" i="66" s="1"/>
  <c r="K7" i="73"/>
  <c r="D16" i="66"/>
  <c r="D44" i="66"/>
  <c r="D72" i="66"/>
  <c r="D100" i="66"/>
  <c r="D128" i="66"/>
  <c r="D156" i="66"/>
  <c r="D48" i="66"/>
  <c r="D160" i="66"/>
  <c r="D21" i="66"/>
  <c r="D161" i="66"/>
  <c r="D106" i="66"/>
  <c r="D23" i="66"/>
  <c r="D108" i="66"/>
  <c r="D164" i="66"/>
  <c r="D109" i="66"/>
  <c r="D26" i="66"/>
  <c r="D146" i="66"/>
  <c r="D147" i="66"/>
  <c r="D36" i="66"/>
  <c r="D17" i="66"/>
  <c r="D45" i="66"/>
  <c r="D73" i="66"/>
  <c r="D101" i="66"/>
  <c r="D129" i="66"/>
  <c r="D157" i="66"/>
  <c r="D20" i="66"/>
  <c r="D132" i="66"/>
  <c r="D77" i="66"/>
  <c r="D78" i="66"/>
  <c r="D79" i="66"/>
  <c r="D163" i="66"/>
  <c r="D80" i="66"/>
  <c r="D81" i="66"/>
  <c r="D165" i="66"/>
  <c r="D110" i="66"/>
  <c r="D174" i="66"/>
  <c r="D91" i="66"/>
  <c r="D92" i="66"/>
  <c r="D9" i="66"/>
  <c r="D18" i="66"/>
  <c r="D46" i="66"/>
  <c r="D74" i="66"/>
  <c r="D102" i="66"/>
  <c r="D130" i="66"/>
  <c r="D158" i="66"/>
  <c r="D76" i="66"/>
  <c r="D49" i="66"/>
  <c r="D133" i="66"/>
  <c r="D22" i="66"/>
  <c r="D134" i="66"/>
  <c r="D107" i="66"/>
  <c r="D52" i="66"/>
  <c r="D53" i="66"/>
  <c r="D54" i="66"/>
  <c r="D138" i="66"/>
  <c r="D63" i="66"/>
  <c r="D120" i="66"/>
  <c r="D93" i="66"/>
  <c r="D19" i="66"/>
  <c r="D47" i="66"/>
  <c r="D75" i="66"/>
  <c r="D103" i="66"/>
  <c r="D131" i="66"/>
  <c r="D159" i="66"/>
  <c r="D104" i="66"/>
  <c r="D105" i="66"/>
  <c r="D50" i="66"/>
  <c r="D162" i="66"/>
  <c r="D51" i="66"/>
  <c r="D135" i="66"/>
  <c r="D24" i="66"/>
  <c r="D136" i="66"/>
  <c r="D25" i="66"/>
  <c r="D137" i="66"/>
  <c r="D82" i="66"/>
  <c r="D166" i="66"/>
  <c r="D175" i="66"/>
  <c r="D64" i="66"/>
  <c r="D27" i="66"/>
  <c r="D55" i="66"/>
  <c r="D83" i="66"/>
  <c r="D111" i="66"/>
  <c r="D139" i="66"/>
  <c r="D167" i="66"/>
  <c r="D28" i="66"/>
  <c r="D56" i="66"/>
  <c r="D84" i="66"/>
  <c r="D112" i="66"/>
  <c r="D140" i="66"/>
  <c r="D168" i="66"/>
  <c r="D29" i="66"/>
  <c r="D57" i="66"/>
  <c r="D85" i="66"/>
  <c r="D113" i="66"/>
  <c r="D141" i="66"/>
  <c r="D169" i="66"/>
  <c r="D30" i="66"/>
  <c r="D58" i="66"/>
  <c r="D86" i="66"/>
  <c r="D114" i="66"/>
  <c r="D142" i="66"/>
  <c r="D170" i="66"/>
  <c r="D59" i="66"/>
  <c r="D115" i="66"/>
  <c r="D143" i="66"/>
  <c r="D32" i="66"/>
  <c r="D60" i="66"/>
  <c r="D88" i="66"/>
  <c r="D144" i="66"/>
  <c r="D172" i="66"/>
  <c r="D33" i="66"/>
  <c r="D89" i="66"/>
  <c r="D117" i="66"/>
  <c r="D145" i="66"/>
  <c r="D34" i="66"/>
  <c r="D62" i="66"/>
  <c r="D118" i="66"/>
  <c r="D35" i="66"/>
  <c r="D8" i="66"/>
  <c r="D176" i="66"/>
  <c r="D31" i="66"/>
  <c r="D87" i="66"/>
  <c r="D171" i="66"/>
  <c r="D116" i="66"/>
  <c r="D61" i="66"/>
  <c r="D173" i="66"/>
  <c r="D90" i="66"/>
  <c r="D119" i="66"/>
  <c r="D148" i="66"/>
  <c r="D65" i="66"/>
  <c r="D39" i="66"/>
  <c r="D153" i="66"/>
  <c r="D155" i="66"/>
  <c r="D66" i="66"/>
  <c r="D67" i="66"/>
  <c r="D69" i="66"/>
  <c r="D125" i="66"/>
  <c r="D149" i="66"/>
  <c r="D15" i="66"/>
  <c r="D37" i="66"/>
  <c r="D38" i="66"/>
  <c r="D40" i="66"/>
  <c r="D154" i="66"/>
  <c r="D41" i="66"/>
  <c r="D42" i="66"/>
  <c r="D123" i="66"/>
  <c r="D43" i="66"/>
  <c r="D99" i="66"/>
  <c r="D121" i="66"/>
  <c r="D126" i="66"/>
  <c r="D68" i="66"/>
  <c r="D70" i="66"/>
  <c r="D71" i="66"/>
  <c r="D10" i="66"/>
  <c r="D94" i="66"/>
  <c r="D95" i="66"/>
  <c r="D96" i="66"/>
  <c r="D97" i="66"/>
  <c r="D98" i="66"/>
  <c r="D122" i="66"/>
  <c r="D124" i="66"/>
  <c r="D11" i="66"/>
  <c r="D12" i="66"/>
  <c r="D127" i="66"/>
  <c r="D151" i="66"/>
  <c r="D13" i="66"/>
  <c r="D14" i="66"/>
  <c r="D150" i="66"/>
  <c r="D152" i="66"/>
  <c r="H35" i="66"/>
  <c r="H174" i="66"/>
  <c r="H89" i="66"/>
  <c r="H172" i="66"/>
  <c r="H32" i="66"/>
  <c r="H171" i="66"/>
  <c r="H30" i="66"/>
  <c r="H85" i="66"/>
  <c r="H56" i="66"/>
  <c r="H27" i="66"/>
  <c r="H138" i="66"/>
  <c r="H25" i="66"/>
  <c r="H134" i="66"/>
  <c r="H49" i="66"/>
  <c r="H158" i="66"/>
  <c r="H130" i="66"/>
  <c r="H102" i="66"/>
  <c r="H74" i="66"/>
  <c r="H46" i="66"/>
  <c r="H18" i="66"/>
  <c r="H90" i="66"/>
  <c r="H61" i="66"/>
  <c r="H59" i="66"/>
  <c r="H170" i="66"/>
  <c r="H113" i="66"/>
  <c r="H140" i="66"/>
  <c r="H83" i="66"/>
  <c r="H163" i="66"/>
  <c r="H50" i="66"/>
  <c r="H161" i="66"/>
  <c r="H76" i="66"/>
  <c r="H157" i="66"/>
  <c r="H129" i="66"/>
  <c r="H101" i="66"/>
  <c r="H73" i="66"/>
  <c r="H45" i="66"/>
  <c r="H17" i="66"/>
  <c r="H156" i="66"/>
  <c r="H128" i="66"/>
  <c r="H100" i="66"/>
  <c r="H72" i="66"/>
  <c r="H44" i="66"/>
  <c r="H16" i="66"/>
  <c r="H146" i="66"/>
  <c r="H33" i="66"/>
  <c r="H31" i="66"/>
  <c r="H57" i="66"/>
  <c r="H112" i="66"/>
  <c r="H167" i="66"/>
  <c r="H110" i="66"/>
  <c r="H137" i="66"/>
  <c r="H24" i="66"/>
  <c r="H162" i="66"/>
  <c r="H22" i="66"/>
  <c r="H155" i="66"/>
  <c r="H127" i="66"/>
  <c r="H99" i="66"/>
  <c r="H71" i="66"/>
  <c r="H43" i="66"/>
  <c r="H15" i="66"/>
  <c r="H62" i="66"/>
  <c r="H145" i="66"/>
  <c r="H144" i="66"/>
  <c r="H87" i="66"/>
  <c r="H114" i="66"/>
  <c r="H29" i="66"/>
  <c r="H55" i="66"/>
  <c r="H166" i="66"/>
  <c r="H53" i="66"/>
  <c r="H164" i="66"/>
  <c r="H51" i="66"/>
  <c r="H133" i="66"/>
  <c r="H20" i="66"/>
  <c r="H126" i="66"/>
  <c r="H98" i="66"/>
  <c r="H70" i="66"/>
  <c r="H42" i="66"/>
  <c r="H14" i="66"/>
  <c r="H48" i="66"/>
  <c r="H159" i="66"/>
  <c r="H154" i="66"/>
  <c r="H153" i="66"/>
  <c r="H125" i="66"/>
  <c r="H97" i="66"/>
  <c r="H69" i="66"/>
  <c r="H41" i="66"/>
  <c r="H13" i="66"/>
  <c r="H152" i="66"/>
  <c r="H124" i="66"/>
  <c r="H96" i="66"/>
  <c r="H68" i="66"/>
  <c r="H40" i="66"/>
  <c r="H12" i="66"/>
  <c r="H58" i="66"/>
  <c r="H28" i="66"/>
  <c r="H139" i="66"/>
  <c r="H82" i="66"/>
  <c r="H109" i="66"/>
  <c r="H136" i="66"/>
  <c r="H23" i="66"/>
  <c r="H77" i="66"/>
  <c r="H160" i="66"/>
  <c r="H103" i="66"/>
  <c r="H151" i="66"/>
  <c r="H123" i="66"/>
  <c r="H95" i="66"/>
  <c r="H67" i="66"/>
  <c r="H39" i="66"/>
  <c r="H11" i="66"/>
  <c r="H117" i="66"/>
  <c r="H60" i="66"/>
  <c r="H141" i="66"/>
  <c r="H84" i="66"/>
  <c r="H108" i="66"/>
  <c r="H79" i="66"/>
  <c r="H47" i="66"/>
  <c r="H150" i="66"/>
  <c r="H122" i="66"/>
  <c r="H94" i="66"/>
  <c r="H66" i="66"/>
  <c r="H38" i="66"/>
  <c r="H10" i="66"/>
  <c r="H34" i="66"/>
  <c r="H116" i="66"/>
  <c r="H115" i="66"/>
  <c r="H142" i="66"/>
  <c r="H169" i="66"/>
  <c r="H168" i="66"/>
  <c r="H135" i="66"/>
  <c r="H106" i="66"/>
  <c r="H21" i="66"/>
  <c r="H19" i="66"/>
  <c r="H149" i="66"/>
  <c r="H121" i="66"/>
  <c r="H93" i="66"/>
  <c r="H65" i="66"/>
  <c r="H37" i="66"/>
  <c r="H9" i="66"/>
  <c r="H118" i="66"/>
  <c r="H173" i="66"/>
  <c r="H88" i="66"/>
  <c r="H143" i="66"/>
  <c r="H86" i="66"/>
  <c r="H54" i="66"/>
  <c r="H81" i="66"/>
  <c r="H80" i="66"/>
  <c r="H132" i="66"/>
  <c r="H75" i="66"/>
  <c r="H176" i="66"/>
  <c r="H148" i="66"/>
  <c r="H120" i="66"/>
  <c r="H92" i="66"/>
  <c r="H64" i="66"/>
  <c r="H36" i="66"/>
  <c r="H8" i="66"/>
  <c r="H111" i="66"/>
  <c r="H26" i="66"/>
  <c r="H165" i="66"/>
  <c r="H52" i="66"/>
  <c r="H107" i="66"/>
  <c r="H78" i="66"/>
  <c r="H105" i="66"/>
  <c r="H104" i="66"/>
  <c r="H131" i="66"/>
  <c r="H175" i="66"/>
  <c r="H147" i="66"/>
  <c r="H119" i="66"/>
  <c r="H91" i="66"/>
  <c r="H63" i="66"/>
  <c r="A7" i="66"/>
  <c r="G9" i="66"/>
  <c r="G35" i="66"/>
  <c r="G33" i="66"/>
  <c r="G144" i="66"/>
  <c r="G115" i="66"/>
  <c r="G57" i="66"/>
  <c r="G83" i="66"/>
  <c r="G138" i="66"/>
  <c r="G108" i="66"/>
  <c r="G50" i="66"/>
  <c r="G161" i="66"/>
  <c r="G133" i="66"/>
  <c r="G105" i="66"/>
  <c r="G77" i="66"/>
  <c r="G49" i="66"/>
  <c r="G21" i="66"/>
  <c r="G94" i="66"/>
  <c r="G121" i="66"/>
  <c r="G119" i="66"/>
  <c r="G173" i="66"/>
  <c r="G116" i="66"/>
  <c r="G142" i="66"/>
  <c r="G169" i="66"/>
  <c r="G26" i="66"/>
  <c r="G109" i="66"/>
  <c r="G51" i="66"/>
  <c r="G162" i="66"/>
  <c r="G134" i="66"/>
  <c r="G106" i="66"/>
  <c r="G22" i="66"/>
  <c r="G160" i="66"/>
  <c r="G132" i="66"/>
  <c r="G104" i="66"/>
  <c r="G76" i="66"/>
  <c r="G48" i="66"/>
  <c r="G20" i="66"/>
  <c r="G91" i="66"/>
  <c r="G174" i="66"/>
  <c r="G60" i="66"/>
  <c r="G114" i="66"/>
  <c r="G29" i="66"/>
  <c r="G56" i="66"/>
  <c r="G81" i="66"/>
  <c r="G80" i="66"/>
  <c r="G135" i="66"/>
  <c r="G159" i="66"/>
  <c r="G131" i="66"/>
  <c r="G103" i="66"/>
  <c r="G75" i="66"/>
  <c r="G47" i="66"/>
  <c r="G19" i="66"/>
  <c r="G122" i="66"/>
  <c r="G38" i="66"/>
  <c r="G149" i="66"/>
  <c r="G92" i="66"/>
  <c r="G175" i="66"/>
  <c r="G117" i="66"/>
  <c r="G32" i="66"/>
  <c r="G58" i="66"/>
  <c r="G141" i="66"/>
  <c r="G139" i="66"/>
  <c r="G55" i="66"/>
  <c r="G110" i="66"/>
  <c r="G23" i="66"/>
  <c r="G78" i="66"/>
  <c r="G158" i="66"/>
  <c r="G130" i="66"/>
  <c r="G102" i="66"/>
  <c r="G74" i="66"/>
  <c r="G46" i="66"/>
  <c r="G18" i="66"/>
  <c r="G65" i="66"/>
  <c r="G176" i="66"/>
  <c r="G120" i="66"/>
  <c r="G64" i="66"/>
  <c r="G147" i="66"/>
  <c r="G89" i="66"/>
  <c r="G88" i="66"/>
  <c r="G30" i="66"/>
  <c r="G84" i="66"/>
  <c r="G137" i="66"/>
  <c r="G136" i="66"/>
  <c r="G24" i="66"/>
  <c r="G163" i="66"/>
  <c r="G129" i="66"/>
  <c r="G17" i="66"/>
  <c r="G93" i="66"/>
  <c r="G8" i="66"/>
  <c r="G118" i="66"/>
  <c r="G112" i="66"/>
  <c r="G54" i="66"/>
  <c r="G165" i="66"/>
  <c r="G164" i="66"/>
  <c r="G52" i="66"/>
  <c r="G107" i="66"/>
  <c r="G44" i="66"/>
  <c r="G66" i="66"/>
  <c r="G63" i="66"/>
  <c r="G90" i="66"/>
  <c r="G145" i="66"/>
  <c r="G86" i="66"/>
  <c r="G113" i="66"/>
  <c r="G28" i="66"/>
  <c r="G79" i="66"/>
  <c r="G157" i="66"/>
  <c r="G45" i="66"/>
  <c r="G100" i="66"/>
  <c r="G155" i="66"/>
  <c r="G127" i="66"/>
  <c r="G99" i="66"/>
  <c r="G71" i="66"/>
  <c r="G43" i="66"/>
  <c r="G15" i="66"/>
  <c r="G10" i="66"/>
  <c r="G36" i="66"/>
  <c r="G171" i="66"/>
  <c r="G143" i="66"/>
  <c r="G59" i="66"/>
  <c r="G170" i="66"/>
  <c r="G85" i="66"/>
  <c r="G140" i="66"/>
  <c r="G82" i="66"/>
  <c r="G53" i="66"/>
  <c r="G73" i="66"/>
  <c r="G72" i="66"/>
  <c r="G154" i="66"/>
  <c r="G126" i="66"/>
  <c r="G98" i="66"/>
  <c r="G70" i="66"/>
  <c r="G42" i="66"/>
  <c r="G14" i="66"/>
  <c r="G150" i="66"/>
  <c r="G146" i="66"/>
  <c r="G34" i="66"/>
  <c r="G61" i="66"/>
  <c r="G87" i="66"/>
  <c r="G168" i="66"/>
  <c r="G167" i="66"/>
  <c r="G111" i="66"/>
  <c r="G27" i="66"/>
  <c r="G166" i="66"/>
  <c r="G25" i="66"/>
  <c r="G101" i="66"/>
  <c r="G156" i="66"/>
  <c r="G128" i="66"/>
  <c r="G16" i="66"/>
  <c r="G153" i="66"/>
  <c r="G125" i="66"/>
  <c r="G97" i="66"/>
  <c r="G69" i="66"/>
  <c r="G41" i="66"/>
  <c r="G13" i="66"/>
  <c r="G37" i="66"/>
  <c r="G148" i="66"/>
  <c r="G62" i="66"/>
  <c r="G172" i="66"/>
  <c r="G31" i="66"/>
  <c r="G152" i="66"/>
  <c r="G124" i="66"/>
  <c r="G96" i="66"/>
  <c r="G68" i="66"/>
  <c r="G40" i="66"/>
  <c r="G12" i="66"/>
  <c r="G151" i="66"/>
  <c r="G123" i="66"/>
  <c r="G95" i="66"/>
  <c r="G67" i="66"/>
  <c r="G39" i="66"/>
  <c r="G11" i="66"/>
  <c r="B145" i="66"/>
  <c r="B144" i="66"/>
  <c r="B142" i="66"/>
  <c r="B141" i="66"/>
  <c r="B118" i="66"/>
  <c r="B115" i="66"/>
  <c r="B89" i="66"/>
  <c r="B88" i="66"/>
  <c r="B87" i="66"/>
  <c r="B86" i="66"/>
  <c r="B62" i="66"/>
  <c r="B61" i="66"/>
  <c r="B90" i="66"/>
  <c r="B60" i="66"/>
  <c r="B59" i="66"/>
  <c r="B114" i="66"/>
  <c r="B34" i="66"/>
  <c r="B33" i="66"/>
  <c r="B174" i="66"/>
  <c r="B32" i="66"/>
  <c r="B143" i="66"/>
  <c r="B117" i="66"/>
  <c r="B116" i="66"/>
  <c r="B58" i="66"/>
  <c r="B173" i="66"/>
  <c r="B31" i="66"/>
  <c r="B172" i="66"/>
  <c r="B30" i="66"/>
  <c r="B171" i="66"/>
  <c r="B170" i="66"/>
  <c r="B146" i="66"/>
  <c r="B112" i="66"/>
  <c r="B138" i="66"/>
  <c r="B165" i="66"/>
  <c r="B24" i="66"/>
  <c r="B163" i="66"/>
  <c r="B105" i="66"/>
  <c r="B49" i="66"/>
  <c r="B21" i="66"/>
  <c r="B160" i="66"/>
  <c r="B132" i="66"/>
  <c r="B104" i="66"/>
  <c r="B76" i="66"/>
  <c r="B48" i="66"/>
  <c r="B20" i="66"/>
  <c r="B159" i="66"/>
  <c r="B131" i="66"/>
  <c r="B103" i="66"/>
  <c r="B75" i="66"/>
  <c r="B47" i="66"/>
  <c r="B19" i="66"/>
  <c r="B158" i="66"/>
  <c r="B130" i="66"/>
  <c r="B102" i="66"/>
  <c r="B74" i="66"/>
  <c r="B46" i="66"/>
  <c r="B18" i="66"/>
  <c r="B167" i="66"/>
  <c r="B54" i="66"/>
  <c r="B140" i="66"/>
  <c r="B139" i="66"/>
  <c r="B81" i="66"/>
  <c r="B164" i="66"/>
  <c r="B51" i="66"/>
  <c r="B134" i="66"/>
  <c r="B72" i="66"/>
  <c r="B155" i="66"/>
  <c r="B99" i="66"/>
  <c r="B43" i="66"/>
  <c r="B169" i="66"/>
  <c r="B83" i="66"/>
  <c r="B25" i="66"/>
  <c r="B52" i="66"/>
  <c r="B22" i="66"/>
  <c r="B129" i="66"/>
  <c r="B128" i="66"/>
  <c r="B16" i="66"/>
  <c r="B71" i="66"/>
  <c r="B154" i="66"/>
  <c r="B98" i="66"/>
  <c r="B42" i="66"/>
  <c r="B57" i="66"/>
  <c r="B28" i="66"/>
  <c r="B166" i="66"/>
  <c r="B109" i="66"/>
  <c r="B108" i="66"/>
  <c r="B77" i="66"/>
  <c r="B17" i="66"/>
  <c r="B29" i="66"/>
  <c r="B84" i="66"/>
  <c r="B27" i="66"/>
  <c r="B80" i="66"/>
  <c r="B23" i="66"/>
  <c r="B50" i="66"/>
  <c r="B101" i="66"/>
  <c r="B44" i="66"/>
  <c r="B15" i="66"/>
  <c r="B126" i="66"/>
  <c r="B70" i="66"/>
  <c r="B14" i="66"/>
  <c r="B153" i="66"/>
  <c r="B97" i="66"/>
  <c r="B41" i="66"/>
  <c r="B152" i="66"/>
  <c r="B124" i="66"/>
  <c r="B96" i="66"/>
  <c r="B68" i="66"/>
  <c r="B40" i="66"/>
  <c r="B12" i="66"/>
  <c r="B125" i="66"/>
  <c r="B69" i="66"/>
  <c r="B13" i="66"/>
  <c r="B151" i="66"/>
  <c r="B123" i="66"/>
  <c r="B95" i="66"/>
  <c r="B67" i="66"/>
  <c r="B39" i="66"/>
  <c r="B11" i="66"/>
  <c r="B110" i="66"/>
  <c r="B79" i="66"/>
  <c r="B162" i="66"/>
  <c r="B73" i="66"/>
  <c r="B94" i="66"/>
  <c r="B85" i="66"/>
  <c r="B56" i="66"/>
  <c r="B111" i="66"/>
  <c r="B82" i="66"/>
  <c r="B107" i="66"/>
  <c r="B161" i="66"/>
  <c r="B157" i="66"/>
  <c r="B113" i="66"/>
  <c r="B55" i="66"/>
  <c r="B137" i="66"/>
  <c r="B136" i="66"/>
  <c r="B78" i="66"/>
  <c r="B133" i="66"/>
  <c r="B45" i="66"/>
  <c r="B100" i="66"/>
  <c r="B127" i="66"/>
  <c r="B150" i="66"/>
  <c r="B122" i="66"/>
  <c r="B66" i="66"/>
  <c r="B38" i="66"/>
  <c r="B10" i="66"/>
  <c r="B149" i="66"/>
  <c r="B93" i="66"/>
  <c r="B65" i="66"/>
  <c r="B9" i="66"/>
  <c r="B176" i="66"/>
  <c r="B148" i="66"/>
  <c r="B120" i="66"/>
  <c r="B92" i="66"/>
  <c r="B64" i="66"/>
  <c r="B36" i="66"/>
  <c r="B8" i="66"/>
  <c r="B168" i="66"/>
  <c r="B26" i="66"/>
  <c r="B53" i="66"/>
  <c r="B135" i="66"/>
  <c r="B106" i="66"/>
  <c r="B156" i="66"/>
  <c r="B121" i="66"/>
  <c r="B37" i="66"/>
  <c r="B175" i="66"/>
  <c r="B147" i="66"/>
  <c r="B119" i="66"/>
  <c r="B91" i="66"/>
  <c r="B63" i="66"/>
  <c r="B35" i="66"/>
  <c r="E7" i="66" l="1"/>
  <c r="X180" i="66"/>
  <c r="Y180" i="66" s="1" a="1"/>
  <c r="Y180" i="66" s="1"/>
  <c r="I180" i="66"/>
  <c r="M180" i="66"/>
  <c r="W180" i="66"/>
  <c r="N180" i="66"/>
  <c r="V180" i="66"/>
  <c r="J180" i="66"/>
  <c r="AA180" i="66"/>
  <c r="M177" i="66"/>
  <c r="N177" i="66"/>
  <c r="W177" i="66"/>
  <c r="I177" i="66"/>
  <c r="J177" i="66"/>
  <c r="X177" i="66"/>
  <c r="Y177" i="66" s="1" a="1"/>
  <c r="Y177" i="66" s="1"/>
  <c r="V177" i="66"/>
  <c r="AB177" i="66"/>
  <c r="AC177" i="66" s="1" a="1"/>
  <c r="AC177" i="66" s="1"/>
  <c r="AA177" i="66"/>
  <c r="J182" i="66"/>
  <c r="I182" i="66"/>
  <c r="AA182" i="66"/>
  <c r="M182" i="66"/>
  <c r="V182" i="66"/>
  <c r="N182" i="66"/>
  <c r="X182" i="66"/>
  <c r="Y182" i="66" s="1" a="1"/>
  <c r="Y182" i="66" s="1"/>
  <c r="W182" i="66"/>
  <c r="X179" i="66"/>
  <c r="Y179" i="66" s="1" a="1"/>
  <c r="Y179" i="66" s="1"/>
  <c r="I179" i="66"/>
  <c r="W179" i="66"/>
  <c r="J179" i="66"/>
  <c r="V179" i="66"/>
  <c r="M179" i="66"/>
  <c r="N179" i="66"/>
  <c r="AA179" i="66"/>
  <c r="AB179" i="66"/>
  <c r="AC179" i="66" s="1" a="1"/>
  <c r="AC179" i="66" s="1"/>
  <c r="U182" i="66"/>
  <c r="M181" i="66"/>
  <c r="N181" i="66"/>
  <c r="V181" i="66"/>
  <c r="W181" i="66"/>
  <c r="X181" i="66"/>
  <c r="Y181" i="66" s="1" a="1"/>
  <c r="Y181" i="66" s="1"/>
  <c r="I181" i="66"/>
  <c r="J181" i="66"/>
  <c r="AA181" i="66"/>
  <c r="AB181" i="66"/>
  <c r="AC181" i="66" s="1" a="1"/>
  <c r="AC181" i="66" s="1"/>
  <c r="V178" i="66"/>
  <c r="J178" i="66"/>
  <c r="W178" i="66"/>
  <c r="X178" i="66"/>
  <c r="Y178" i="66" s="1" a="1"/>
  <c r="Y178" i="66" s="1"/>
  <c r="N178" i="66"/>
  <c r="M178" i="66"/>
  <c r="I178" i="66"/>
  <c r="AB178" i="66"/>
  <c r="AC178" i="66" s="1" a="1"/>
  <c r="AC178" i="66" s="1"/>
  <c r="AD178" i="66" s="1"/>
  <c r="AE178" i="66" s="1"/>
  <c r="AA178" i="66"/>
  <c r="U180" i="66"/>
  <c r="D7" i="66"/>
  <c r="B7" i="66"/>
  <c r="G7" i="66"/>
  <c r="G5" i="66" s="1"/>
  <c r="H7" i="66"/>
  <c r="H5" i="66" s="1"/>
  <c r="K178" i="66" l="1"/>
  <c r="K182" i="66"/>
  <c r="AD181" i="66"/>
  <c r="AE181" i="66" s="1"/>
  <c r="AD177" i="66"/>
  <c r="AE177" i="66" s="1"/>
  <c r="K180" i="66"/>
  <c r="K181" i="66"/>
  <c r="AD179" i="66"/>
  <c r="AE179" i="66" s="1"/>
  <c r="K177" i="66"/>
  <c r="K179" i="66"/>
  <c r="L4" i="66"/>
  <c r="C1" i="68" l="1"/>
  <c r="B1" i="68"/>
  <c r="E13" i="68" l="1"/>
  <c r="E14" i="68"/>
  <c r="E15" i="68"/>
  <c r="E12" i="68"/>
  <c r="F5" i="68"/>
  <c r="F6" i="68"/>
  <c r="F7" i="68"/>
  <c r="F4" i="68"/>
  <c r="G7" i="68"/>
  <c r="G4" i="68"/>
  <c r="G6" i="68"/>
  <c r="G5" i="68"/>
  <c r="P182" i="66" l="1"/>
  <c r="P179" i="66"/>
  <c r="P180" i="66"/>
  <c r="P178" i="66"/>
  <c r="P181" i="66"/>
  <c r="P177" i="66"/>
  <c r="O178" i="66"/>
  <c r="Q178" i="66" s="1"/>
  <c r="R178" i="66" s="1" a="1"/>
  <c r="R178" i="66" s="1"/>
  <c r="O180" i="66"/>
  <c r="O181" i="66"/>
  <c r="Q181" i="66" s="1"/>
  <c r="R181" i="66" s="1" a="1"/>
  <c r="R181" i="66" s="1"/>
  <c r="O182" i="66"/>
  <c r="Q182" i="66" s="1"/>
  <c r="R182" i="66" s="1" a="1"/>
  <c r="R182" i="66" s="1"/>
  <c r="O177" i="66"/>
  <c r="Q177" i="66" s="1"/>
  <c r="R177" i="66" s="1" a="1"/>
  <c r="R177" i="66" s="1"/>
  <c r="O179" i="66"/>
  <c r="Q179" i="66" s="1"/>
  <c r="R179" i="66" s="1" a="1"/>
  <c r="R179" i="66" s="1"/>
  <c r="Z180" i="66"/>
  <c r="AB180" i="66" s="1"/>
  <c r="AC180" i="66" s="1" a="1"/>
  <c r="AC180" i="66" s="1"/>
  <c r="AD180" i="66" s="1"/>
  <c r="AE180" i="66" s="1"/>
  <c r="AF180" i="66" s="1"/>
  <c r="Z182" i="66"/>
  <c r="AB182" i="66" s="1"/>
  <c r="AC182" i="66" s="1" a="1"/>
  <c r="AC182" i="66" s="1"/>
  <c r="AD182" i="66" s="1"/>
  <c r="AE182" i="66" s="1"/>
  <c r="AF182" i="66" s="1"/>
  <c r="F175" i="66"/>
  <c r="F172" i="66"/>
  <c r="F35" i="66"/>
  <c r="F92" i="66"/>
  <c r="C19" i="66"/>
  <c r="C47" i="66"/>
  <c r="C75" i="66"/>
  <c r="C103" i="66"/>
  <c r="C131" i="66"/>
  <c r="C159" i="66"/>
  <c r="C20" i="66"/>
  <c r="C48" i="66"/>
  <c r="C76" i="66"/>
  <c r="C104" i="66"/>
  <c r="C132" i="66"/>
  <c r="C160" i="66"/>
  <c r="C21" i="66"/>
  <c r="C49" i="66"/>
  <c r="C77" i="66"/>
  <c r="C105" i="66"/>
  <c r="C133" i="66"/>
  <c r="C161" i="66"/>
  <c r="C22" i="66"/>
  <c r="C50" i="66"/>
  <c r="C78" i="66"/>
  <c r="C106" i="66"/>
  <c r="C134" i="66"/>
  <c r="C162" i="66"/>
  <c r="C23" i="66"/>
  <c r="C51" i="66"/>
  <c r="C79" i="66"/>
  <c r="C107" i="66"/>
  <c r="C135" i="66"/>
  <c r="C163" i="66"/>
  <c r="C24" i="66"/>
  <c r="C52" i="66"/>
  <c r="C80" i="66"/>
  <c r="C108" i="66"/>
  <c r="C136" i="66"/>
  <c r="C164" i="66"/>
  <c r="C25" i="66"/>
  <c r="C53" i="66"/>
  <c r="C81" i="66"/>
  <c r="C109" i="66"/>
  <c r="C137" i="66"/>
  <c r="C165" i="66"/>
  <c r="C26" i="66"/>
  <c r="C54" i="66"/>
  <c r="C82" i="66"/>
  <c r="C110" i="66"/>
  <c r="C138" i="66"/>
  <c r="C166" i="66"/>
  <c r="C27" i="66"/>
  <c r="C55" i="66"/>
  <c r="C83" i="66"/>
  <c r="C111" i="66"/>
  <c r="C139" i="66"/>
  <c r="C167" i="66"/>
  <c r="C28" i="66"/>
  <c r="C56" i="66"/>
  <c r="C84" i="66"/>
  <c r="C112" i="66"/>
  <c r="C140" i="66"/>
  <c r="C168" i="66"/>
  <c r="C29" i="66"/>
  <c r="C57" i="66"/>
  <c r="C85" i="66"/>
  <c r="C113" i="66"/>
  <c r="C141" i="66"/>
  <c r="C169" i="66"/>
  <c r="C30" i="66"/>
  <c r="C58" i="66"/>
  <c r="C86" i="66"/>
  <c r="C114" i="66"/>
  <c r="C142" i="66"/>
  <c r="C170" i="66"/>
  <c r="C31" i="66"/>
  <c r="C59" i="66"/>
  <c r="C87" i="66"/>
  <c r="C115" i="66"/>
  <c r="C143" i="66"/>
  <c r="C171" i="66"/>
  <c r="C32" i="66"/>
  <c r="C60" i="66"/>
  <c r="C88" i="66"/>
  <c r="C116" i="66"/>
  <c r="C144" i="66"/>
  <c r="C172" i="66"/>
  <c r="C33" i="66"/>
  <c r="C61" i="66"/>
  <c r="C89" i="66"/>
  <c r="C117" i="66"/>
  <c r="C145" i="66"/>
  <c r="C173" i="66"/>
  <c r="C34" i="66"/>
  <c r="C62" i="66"/>
  <c r="C90" i="66"/>
  <c r="C118" i="66"/>
  <c r="C146" i="66"/>
  <c r="C174" i="66"/>
  <c r="C35" i="66"/>
  <c r="C63" i="66"/>
  <c r="C91" i="66"/>
  <c r="C119" i="66"/>
  <c r="C147" i="66"/>
  <c r="C175" i="66"/>
  <c r="C8" i="66"/>
  <c r="C36" i="66"/>
  <c r="C64" i="66"/>
  <c r="C92" i="66"/>
  <c r="C120" i="66"/>
  <c r="C148" i="66"/>
  <c r="C176" i="66"/>
  <c r="C9" i="66"/>
  <c r="C37" i="66"/>
  <c r="C65" i="66"/>
  <c r="C93" i="66"/>
  <c r="C121" i="66"/>
  <c r="C149" i="66"/>
  <c r="C10" i="66"/>
  <c r="C38" i="66"/>
  <c r="C66" i="66"/>
  <c r="C94" i="66"/>
  <c r="C122" i="66"/>
  <c r="C150" i="66"/>
  <c r="C11" i="66"/>
  <c r="C39" i="66"/>
  <c r="C67" i="66"/>
  <c r="C95" i="66"/>
  <c r="C123" i="66"/>
  <c r="C151" i="66"/>
  <c r="C12" i="66"/>
  <c r="C40" i="66"/>
  <c r="C68" i="66"/>
  <c r="C96" i="66"/>
  <c r="C124" i="66"/>
  <c r="C152" i="66"/>
  <c r="C13" i="66"/>
  <c r="C41" i="66"/>
  <c r="C69" i="66"/>
  <c r="C97" i="66"/>
  <c r="C125" i="66"/>
  <c r="C153" i="66"/>
  <c r="C14" i="66"/>
  <c r="C42" i="66"/>
  <c r="C70" i="66"/>
  <c r="C98" i="66"/>
  <c r="C126" i="66"/>
  <c r="C154" i="66"/>
  <c r="C15" i="66"/>
  <c r="C43" i="66"/>
  <c r="C71" i="66"/>
  <c r="C99" i="66"/>
  <c r="C127" i="66"/>
  <c r="C155" i="66"/>
  <c r="C16" i="66"/>
  <c r="C44" i="66"/>
  <c r="C72" i="66"/>
  <c r="C100" i="66"/>
  <c r="C128" i="66"/>
  <c r="C156" i="66"/>
  <c r="C17" i="66"/>
  <c r="C45" i="66"/>
  <c r="C73" i="66"/>
  <c r="C101" i="66"/>
  <c r="C129" i="66"/>
  <c r="C157" i="66"/>
  <c r="C18" i="66"/>
  <c r="C46" i="66"/>
  <c r="C74" i="66"/>
  <c r="C102" i="66"/>
  <c r="C130" i="66"/>
  <c r="C158" i="66"/>
  <c r="Q180" i="66" l="1"/>
  <c r="R180" i="66" s="1" a="1"/>
  <c r="R180" i="66" s="1"/>
  <c r="S182" i="66"/>
  <c r="AG182" i="66" s="1"/>
  <c r="T182" i="66"/>
  <c r="S179" i="66"/>
  <c r="T179" i="66"/>
  <c r="T181" i="66"/>
  <c r="S181" i="66"/>
  <c r="T178" i="66"/>
  <c r="S178" i="66"/>
  <c r="S177" i="66"/>
  <c r="T177" i="66"/>
  <c r="T180" i="66"/>
  <c r="S180" i="66"/>
  <c r="AG180" i="66" s="1"/>
  <c r="AA92" i="66"/>
  <c r="AB35" i="66"/>
  <c r="AC35" i="66" s="1" a="1"/>
  <c r="AC35" i="66" s="1"/>
  <c r="AA35" i="66"/>
  <c r="AA172" i="66"/>
  <c r="AA175" i="66"/>
  <c r="W92" i="66"/>
  <c r="V92" i="66"/>
  <c r="W35" i="66"/>
  <c r="V35" i="66"/>
  <c r="X35" i="66"/>
  <c r="Y35" i="66" s="1" a="1"/>
  <c r="Y35" i="66" s="1"/>
  <c r="W172" i="66"/>
  <c r="V172" i="66"/>
  <c r="W175" i="66"/>
  <c r="V175" i="66"/>
  <c r="X175" i="66" s="1"/>
  <c r="Y175" i="66" s="1" a="1"/>
  <c r="Y175" i="66" s="1"/>
  <c r="I92" i="66"/>
  <c r="J92" i="66"/>
  <c r="J35" i="66"/>
  <c r="I35" i="66"/>
  <c r="J172" i="66"/>
  <c r="I172" i="66"/>
  <c r="I175" i="66"/>
  <c r="J175" i="66"/>
  <c r="M35" i="66"/>
  <c r="O35" i="66" s="1"/>
  <c r="N35" i="66"/>
  <c r="P35" i="66" s="1"/>
  <c r="N92" i="66"/>
  <c r="P92" i="66" s="1"/>
  <c r="M92" i="66"/>
  <c r="O92" i="66" s="1"/>
  <c r="Q92" i="66" s="1"/>
  <c r="N175" i="66"/>
  <c r="P175" i="66" s="1"/>
  <c r="M175" i="66"/>
  <c r="O175" i="66" s="1"/>
  <c r="N172" i="66"/>
  <c r="P172" i="66" s="1"/>
  <c r="M172" i="66"/>
  <c r="O172" i="66" s="1"/>
  <c r="Z138" i="66"/>
  <c r="Z119" i="66"/>
  <c r="Z35" i="66"/>
  <c r="Z21" i="66"/>
  <c r="Z81" i="66"/>
  <c r="Z118" i="66"/>
  <c r="Z43" i="66"/>
  <c r="Z15" i="66"/>
  <c r="Z66" i="66"/>
  <c r="Z34" i="66"/>
  <c r="Z85" i="66"/>
  <c r="Z136" i="66"/>
  <c r="Z20" i="66"/>
  <c r="Z38" i="66"/>
  <c r="Z57" i="66"/>
  <c r="Z108" i="66"/>
  <c r="Z109" i="66"/>
  <c r="Z30" i="66"/>
  <c r="Z90" i="66"/>
  <c r="Z62" i="66"/>
  <c r="Z126" i="66"/>
  <c r="Z10" i="66"/>
  <c r="Z29" i="66"/>
  <c r="Z80" i="66"/>
  <c r="Z131" i="66"/>
  <c r="Z100" i="66"/>
  <c r="Z72" i="66"/>
  <c r="Z49" i="66"/>
  <c r="Z53" i="66"/>
  <c r="Z52" i="66"/>
  <c r="Z103" i="66"/>
  <c r="Z110" i="66"/>
  <c r="Z95" i="66"/>
  <c r="Z104" i="66"/>
  <c r="Z140" i="66"/>
  <c r="Z24" i="66"/>
  <c r="Z75" i="66"/>
  <c r="Z8" i="66"/>
  <c r="Z128" i="66"/>
  <c r="Z16" i="66"/>
  <c r="Z25" i="66"/>
  <c r="Z98" i="66"/>
  <c r="Z112" i="66"/>
  <c r="Z47" i="66"/>
  <c r="Z31" i="66"/>
  <c r="Z63" i="66"/>
  <c r="Z94" i="66"/>
  <c r="Z70" i="66"/>
  <c r="Z42" i="66"/>
  <c r="Z84" i="66"/>
  <c r="Z135" i="66"/>
  <c r="Z19" i="66"/>
  <c r="Z133" i="66"/>
  <c r="Z137" i="66"/>
  <c r="Z48" i="66"/>
  <c r="Z130" i="66"/>
  <c r="Z56" i="66"/>
  <c r="Z107" i="66"/>
  <c r="Z86" i="66"/>
  <c r="Z127" i="66"/>
  <c r="Z79" i="66"/>
  <c r="Z17" i="66"/>
  <c r="Z22" i="66"/>
  <c r="Z54" i="66"/>
  <c r="Z26" i="66"/>
  <c r="Z39" i="66"/>
  <c r="Z122" i="66"/>
  <c r="Z117" i="66"/>
  <c r="Z93" i="66"/>
  <c r="Z87" i="66"/>
  <c r="Z59" i="66"/>
  <c r="Z105" i="66"/>
  <c r="Z114" i="66"/>
  <c r="Z67" i="66"/>
  <c r="Z113" i="66"/>
  <c r="Z121" i="66"/>
  <c r="Z14" i="66"/>
  <c r="Z82" i="66"/>
  <c r="Z123" i="66"/>
  <c r="Z99" i="66"/>
  <c r="Z76" i="66"/>
  <c r="Z37" i="66"/>
  <c r="Z28" i="66"/>
  <c r="Z9" i="66"/>
  <c r="Z69" i="66"/>
  <c r="Z23" i="66"/>
  <c r="Z41" i="66"/>
  <c r="Z60" i="66"/>
  <c r="Z111" i="66"/>
  <c r="Z12" i="66"/>
  <c r="Z132" i="66"/>
  <c r="Z102" i="66"/>
  <c r="Z97" i="66"/>
  <c r="Z88" i="66"/>
  <c r="Z120" i="66"/>
  <c r="Z32" i="66"/>
  <c r="Z83" i="66"/>
  <c r="Z134" i="66"/>
  <c r="Z40" i="66"/>
  <c r="Z77" i="66"/>
  <c r="Z44" i="66"/>
  <c r="Z71" i="66"/>
  <c r="Z89" i="66"/>
  <c r="Z125" i="66"/>
  <c r="Z46" i="66"/>
  <c r="Z68" i="66"/>
  <c r="Z91" i="66"/>
  <c r="Z58" i="66"/>
  <c r="Z11" i="66"/>
  <c r="Z61" i="66"/>
  <c r="Z33" i="66"/>
  <c r="Z65" i="66"/>
  <c r="Z139" i="66"/>
  <c r="Z13" i="66"/>
  <c r="Z106" i="66"/>
  <c r="Z124" i="66"/>
  <c r="Z64" i="66"/>
  <c r="Z27" i="66"/>
  <c r="Z78" i="66"/>
  <c r="Z74" i="66"/>
  <c r="Z116" i="66"/>
  <c r="Z51" i="66"/>
  <c r="Z18" i="66"/>
  <c r="Z129" i="66"/>
  <c r="Z101" i="66"/>
  <c r="Z55" i="66"/>
  <c r="Z73" i="66"/>
  <c r="Z45" i="66"/>
  <c r="Z96" i="66"/>
  <c r="Z36" i="66"/>
  <c r="Z115" i="66"/>
  <c r="Z50" i="66"/>
  <c r="A5" i="66"/>
  <c r="C7" i="66"/>
  <c r="U181" i="66" l="1"/>
  <c r="AF181" i="66" s="1"/>
  <c r="AG181" i="66"/>
  <c r="AG177" i="66"/>
  <c r="U177" i="66"/>
  <c r="AF177" i="66" s="1"/>
  <c r="AG179" i="66"/>
  <c r="U179" i="66"/>
  <c r="AF179" i="66" s="1"/>
  <c r="U178" i="66"/>
  <c r="AF178" i="66" s="1"/>
  <c r="AG178" i="66"/>
  <c r="X92" i="66"/>
  <c r="Y92" i="66" s="1" a="1"/>
  <c r="Y92" i="66" s="1"/>
  <c r="Q35" i="66"/>
  <c r="Z92" i="66"/>
  <c r="AB92" i="66" s="1"/>
  <c r="AC92" i="66" s="1" a="1"/>
  <c r="AC92" i="66" s="1"/>
  <c r="Q172" i="66"/>
  <c r="Q175" i="66"/>
  <c r="X172" i="66"/>
  <c r="Y172" i="66" s="1" a="1"/>
  <c r="Y172" i="66" s="1"/>
  <c r="K172" i="66"/>
  <c r="L172" i="66" s="1" a="1"/>
  <c r="L172" i="66" s="1"/>
  <c r="K35" i="66"/>
  <c r="L35" i="66" s="1" a="1"/>
  <c r="L35" i="66" s="1"/>
  <c r="K175" i="66"/>
  <c r="L175" i="66" s="1" a="1"/>
  <c r="L175" i="66" s="1"/>
  <c r="K92" i="66"/>
  <c r="E5" i="66"/>
  <c r="Z7" i="66"/>
  <c r="R92" i="66" a="1"/>
  <c r="R92" i="66" s="1"/>
  <c r="T92" i="66" s="1"/>
  <c r="F174" i="66" l="1"/>
  <c r="F171" i="66"/>
  <c r="F156" i="66"/>
  <c r="AA156" i="66" l="1"/>
  <c r="AA171" i="66"/>
  <c r="AA174" i="66"/>
  <c r="W156" i="66"/>
  <c r="V156" i="66"/>
  <c r="W171" i="66"/>
  <c r="V171" i="66"/>
  <c r="W174" i="66"/>
  <c r="V174" i="66"/>
  <c r="J156" i="66"/>
  <c r="I156" i="66"/>
  <c r="J171" i="66"/>
  <c r="I171" i="66"/>
  <c r="J174" i="66"/>
  <c r="I174" i="66"/>
  <c r="M174" i="66"/>
  <c r="O174" i="66" s="1"/>
  <c r="N174" i="66"/>
  <c r="P174" i="66" s="1"/>
  <c r="N171" i="66"/>
  <c r="P171" i="66" s="1"/>
  <c r="M171" i="66"/>
  <c r="O171" i="66" s="1"/>
  <c r="F133" i="66"/>
  <c r="N156" i="66"/>
  <c r="P156" i="66" s="1"/>
  <c r="M156" i="66"/>
  <c r="O156" i="66" s="1"/>
  <c r="F166" i="66"/>
  <c r="F157" i="66"/>
  <c r="F161" i="66"/>
  <c r="F168" i="66"/>
  <c r="F155" i="66"/>
  <c r="F151" i="66"/>
  <c r="F144" i="66"/>
  <c r="F146" i="66"/>
  <c r="F173" i="66"/>
  <c r="F159" i="66"/>
  <c r="F147" i="66"/>
  <c r="F163" i="66"/>
  <c r="F169" i="66"/>
  <c r="F152" i="66"/>
  <c r="F160" i="66"/>
  <c r="F148" i="66"/>
  <c r="F164" i="66"/>
  <c r="F153" i="66"/>
  <c r="F145" i="66"/>
  <c r="F162" i="66"/>
  <c r="F150" i="66"/>
  <c r="F143" i="66"/>
  <c r="F170" i="66"/>
  <c r="F176" i="66"/>
  <c r="F154" i="66"/>
  <c r="F158" i="66"/>
  <c r="F149" i="66"/>
  <c r="F165" i="66"/>
  <c r="F167" i="66"/>
  <c r="Q156" i="66" l="1"/>
  <c r="Q171" i="66"/>
  <c r="Q174" i="66"/>
  <c r="X156" i="66"/>
  <c r="Y156" i="66" s="1" a="1"/>
  <c r="Y156" i="66" s="1"/>
  <c r="AA144" i="66"/>
  <c r="AA155" i="66"/>
  <c r="AA168" i="66"/>
  <c r="AA161" i="66"/>
  <c r="AA167" i="66"/>
  <c r="AA165" i="66"/>
  <c r="AA143" i="66"/>
  <c r="AB143" i="66"/>
  <c r="AC143" i="66" s="1" a="1"/>
  <c r="AC143" i="66" s="1"/>
  <c r="AA150" i="66"/>
  <c r="AA162" i="66"/>
  <c r="AA145" i="66"/>
  <c r="AA153" i="66"/>
  <c r="AA164" i="66"/>
  <c r="AA148" i="66"/>
  <c r="AA160" i="66"/>
  <c r="AA151" i="66"/>
  <c r="AA157" i="66"/>
  <c r="AA166" i="66"/>
  <c r="AA149" i="66"/>
  <c r="AA158" i="66"/>
  <c r="AA154" i="66"/>
  <c r="AB133" i="66"/>
  <c r="AC133" i="66" s="1" a="1"/>
  <c r="AC133" i="66" s="1"/>
  <c r="AA133" i="66"/>
  <c r="AA176" i="66"/>
  <c r="AA170" i="66"/>
  <c r="AA152" i="66"/>
  <c r="AA169" i="66"/>
  <c r="AA163" i="66"/>
  <c r="AA147" i="66"/>
  <c r="AA159" i="66"/>
  <c r="AA173" i="66"/>
  <c r="AA146" i="66"/>
  <c r="X171" i="66"/>
  <c r="Y171" i="66" s="1" a="1"/>
  <c r="Y171" i="66" s="1"/>
  <c r="X174" i="66"/>
  <c r="Y174" i="66" s="1" a="1"/>
  <c r="Y174" i="66" s="1"/>
  <c r="W167" i="66"/>
  <c r="V167" i="66"/>
  <c r="W166" i="66"/>
  <c r="V166" i="66"/>
  <c r="W149" i="66"/>
  <c r="V149" i="66"/>
  <c r="W154" i="66"/>
  <c r="V154" i="66"/>
  <c r="V145" i="66"/>
  <c r="W145" i="66"/>
  <c r="V148" i="66"/>
  <c r="W148" i="66"/>
  <c r="V152" i="66"/>
  <c r="W152" i="66"/>
  <c r="V169" i="66"/>
  <c r="W169" i="66"/>
  <c r="V173" i="66"/>
  <c r="W173" i="66"/>
  <c r="W164" i="66"/>
  <c r="V164" i="66"/>
  <c r="W163" i="66"/>
  <c r="V163" i="66"/>
  <c r="W147" i="66"/>
  <c r="V147" i="66"/>
  <c r="V165" i="66"/>
  <c r="W165" i="66"/>
  <c r="V153" i="66"/>
  <c r="W153" i="66"/>
  <c r="W160" i="66"/>
  <c r="V160" i="66"/>
  <c r="V159" i="66"/>
  <c r="W159" i="66"/>
  <c r="W146" i="66"/>
  <c r="V146" i="66"/>
  <c r="V144" i="66"/>
  <c r="W144" i="66"/>
  <c r="W151" i="66"/>
  <c r="V151" i="66"/>
  <c r="W168" i="66"/>
  <c r="V168" i="66"/>
  <c r="W161" i="66"/>
  <c r="V161" i="66"/>
  <c r="W155" i="66"/>
  <c r="V155" i="66"/>
  <c r="W133" i="66"/>
  <c r="V133" i="66"/>
  <c r="X133" i="66"/>
  <c r="Y133" i="66" s="1" a="1"/>
  <c r="Y133" i="66" s="1"/>
  <c r="V170" i="66"/>
  <c r="W170" i="66"/>
  <c r="X143" i="66"/>
  <c r="Y143" i="66" s="1" a="1"/>
  <c r="Y143" i="66" s="1"/>
  <c r="W143" i="66"/>
  <c r="V143" i="66"/>
  <c r="W157" i="66"/>
  <c r="V157" i="66"/>
  <c r="W150" i="66"/>
  <c r="V150" i="66"/>
  <c r="W158" i="66"/>
  <c r="V158" i="66"/>
  <c r="X176" i="66"/>
  <c r="Y176" i="66" s="1" a="1"/>
  <c r="Y176" i="66" s="1"/>
  <c r="W176" i="66"/>
  <c r="V176" i="66"/>
  <c r="W162" i="66"/>
  <c r="V162" i="66"/>
  <c r="K156" i="66"/>
  <c r="K171" i="66"/>
  <c r="K174" i="66"/>
  <c r="L174" i="66" s="1" a="1"/>
  <c r="L174" i="66" s="1"/>
  <c r="J167" i="66"/>
  <c r="I167" i="66"/>
  <c r="I150" i="66"/>
  <c r="J150" i="66"/>
  <c r="I153" i="66"/>
  <c r="J153" i="66"/>
  <c r="J164" i="66"/>
  <c r="I164" i="66"/>
  <c r="I160" i="66"/>
  <c r="J160" i="66"/>
  <c r="J152" i="66"/>
  <c r="I152" i="66"/>
  <c r="J169" i="66"/>
  <c r="I169" i="66"/>
  <c r="J163" i="66"/>
  <c r="I163" i="66"/>
  <c r="J168" i="66"/>
  <c r="I168" i="66"/>
  <c r="J161" i="66"/>
  <c r="I161" i="66"/>
  <c r="I157" i="66"/>
  <c r="J157" i="66"/>
  <c r="J143" i="66"/>
  <c r="I143" i="66"/>
  <c r="J162" i="66"/>
  <c r="I162" i="66"/>
  <c r="J145" i="66"/>
  <c r="I145" i="66"/>
  <c r="I148" i="66"/>
  <c r="J148" i="66"/>
  <c r="J147" i="66"/>
  <c r="I147" i="66"/>
  <c r="J159" i="66"/>
  <c r="I159" i="66"/>
  <c r="I173" i="66"/>
  <c r="J173" i="66"/>
  <c r="I146" i="66"/>
  <c r="J146" i="66"/>
  <c r="J144" i="66"/>
  <c r="I144" i="66"/>
  <c r="I151" i="66"/>
  <c r="J151" i="66"/>
  <c r="J155" i="66"/>
  <c r="I155" i="66"/>
  <c r="J165" i="66"/>
  <c r="I165" i="66"/>
  <c r="J166" i="66"/>
  <c r="I166" i="66"/>
  <c r="I149" i="66"/>
  <c r="J149" i="66"/>
  <c r="I158" i="66"/>
  <c r="J158" i="66"/>
  <c r="J154" i="66"/>
  <c r="I154" i="66"/>
  <c r="I133" i="66"/>
  <c r="J133" i="66"/>
  <c r="J176" i="66"/>
  <c r="I176" i="66"/>
  <c r="J170" i="66"/>
  <c r="I170" i="66"/>
  <c r="F82" i="66"/>
  <c r="F86" i="66"/>
  <c r="F69" i="66"/>
  <c r="F59" i="66"/>
  <c r="F100" i="66"/>
  <c r="F118" i="66"/>
  <c r="F72" i="66"/>
  <c r="F102" i="66"/>
  <c r="F131" i="66"/>
  <c r="M170" i="66"/>
  <c r="O170" i="66" s="1"/>
  <c r="N170" i="66"/>
  <c r="P170" i="66" s="1"/>
  <c r="F58" i="66"/>
  <c r="F114" i="66"/>
  <c r="F40" i="66"/>
  <c r="F67" i="66"/>
  <c r="F70" i="66"/>
  <c r="F55" i="66"/>
  <c r="F96" i="66"/>
  <c r="F84" i="66"/>
  <c r="F109" i="66"/>
  <c r="F120" i="66"/>
  <c r="F71" i="66"/>
  <c r="F68" i="66"/>
  <c r="F83" i="66"/>
  <c r="F138" i="66"/>
  <c r="F28" i="66"/>
  <c r="F20" i="66"/>
  <c r="F24" i="66"/>
  <c r="F27" i="66"/>
  <c r="F76" i="66"/>
  <c r="M162" i="66"/>
  <c r="O162" i="66" s="1"/>
  <c r="N162" i="66"/>
  <c r="P162" i="66" s="1"/>
  <c r="F47" i="66"/>
  <c r="N143" i="66"/>
  <c r="P143" i="66" s="1"/>
  <c r="M143" i="66"/>
  <c r="O143" i="66" s="1"/>
  <c r="Q143" i="66" s="1"/>
  <c r="F141" i="66"/>
  <c r="F140" i="66"/>
  <c r="N151" i="66"/>
  <c r="P151" i="66" s="1"/>
  <c r="M151" i="66"/>
  <c r="O151" i="66" s="1"/>
  <c r="F65" i="66"/>
  <c r="F89" i="66"/>
  <c r="F73" i="66"/>
  <c r="F78" i="66"/>
  <c r="F54" i="66"/>
  <c r="F136" i="66"/>
  <c r="F13" i="66"/>
  <c r="F9" i="66"/>
  <c r="F37" i="66"/>
  <c r="F15" i="66"/>
  <c r="F87" i="66"/>
  <c r="F113" i="66"/>
  <c r="F139" i="66"/>
  <c r="F18" i="66"/>
  <c r="N164" i="66"/>
  <c r="P164" i="66" s="1"/>
  <c r="M164" i="66"/>
  <c r="O164" i="66" s="1"/>
  <c r="F60" i="66"/>
  <c r="F49" i="66"/>
  <c r="F105" i="66"/>
  <c r="F11" i="66"/>
  <c r="F91" i="66"/>
  <c r="F25" i="66"/>
  <c r="F41" i="66"/>
  <c r="F22" i="66"/>
  <c r="F108" i="66"/>
  <c r="F45" i="66"/>
  <c r="F8" i="66"/>
  <c r="F7" i="66"/>
  <c r="M155" i="66"/>
  <c r="O155" i="66" s="1"/>
  <c r="N155" i="66"/>
  <c r="P155" i="66" s="1"/>
  <c r="F66" i="66"/>
  <c r="N150" i="66"/>
  <c r="P150" i="66" s="1"/>
  <c r="M150" i="66"/>
  <c r="O150" i="66" s="1"/>
  <c r="Q150" i="66" s="1"/>
  <c r="F33" i="66"/>
  <c r="F21" i="66"/>
  <c r="F93" i="66"/>
  <c r="F39" i="66"/>
  <c r="F94" i="66"/>
  <c r="F85" i="66"/>
  <c r="F116" i="66"/>
  <c r="F10" i="66"/>
  <c r="F50" i="66"/>
  <c r="F127" i="66"/>
  <c r="F103" i="66"/>
  <c r="F130" i="66"/>
  <c r="F56" i="66"/>
  <c r="F36" i="66"/>
  <c r="F132" i="66"/>
  <c r="F122" i="66"/>
  <c r="M159" i="66"/>
  <c r="O159" i="66" s="1"/>
  <c r="N159" i="66"/>
  <c r="P159" i="66" s="1"/>
  <c r="F61" i="66"/>
  <c r="F12" i="66"/>
  <c r="F128" i="66"/>
  <c r="N168" i="66"/>
  <c r="P168" i="66" s="1"/>
  <c r="M168" i="66"/>
  <c r="O168" i="66" s="1"/>
  <c r="F101" i="66"/>
  <c r="F90" i="66"/>
  <c r="F129" i="66"/>
  <c r="F52" i="66"/>
  <c r="N148" i="66"/>
  <c r="P148" i="66" s="1"/>
  <c r="M148" i="66"/>
  <c r="O148" i="66" s="1"/>
  <c r="F16" i="66"/>
  <c r="F117" i="66"/>
  <c r="F31" i="66"/>
  <c r="N166" i="66"/>
  <c r="P166" i="66" s="1"/>
  <c r="M166" i="66"/>
  <c r="O166" i="66" s="1"/>
  <c r="F63" i="66"/>
  <c r="F99" i="66"/>
  <c r="F26" i="66"/>
  <c r="F53" i="66"/>
  <c r="F14" i="66"/>
  <c r="F95" i="66"/>
  <c r="F34" i="66"/>
  <c r="M158" i="66"/>
  <c r="O158" i="66" s="1"/>
  <c r="N158" i="66"/>
  <c r="P158" i="66" s="1"/>
  <c r="M160" i="66"/>
  <c r="O160" i="66" s="1"/>
  <c r="N160" i="66"/>
  <c r="P160" i="66" s="1"/>
  <c r="N173" i="66"/>
  <c r="P173" i="66" s="1"/>
  <c r="M173" i="66"/>
  <c r="O173" i="66" s="1"/>
  <c r="F44" i="66"/>
  <c r="N154" i="66"/>
  <c r="P154" i="66" s="1"/>
  <c r="M154" i="66"/>
  <c r="O154" i="66" s="1"/>
  <c r="N145" i="66"/>
  <c r="P145" i="66" s="1"/>
  <c r="M145" i="66"/>
  <c r="O145" i="66" s="1"/>
  <c r="F126" i="66"/>
  <c r="F125" i="66"/>
  <c r="F32" i="66"/>
  <c r="F97" i="66"/>
  <c r="F110" i="66"/>
  <c r="F64" i="66"/>
  <c r="M161" i="66"/>
  <c r="O161" i="66" s="1"/>
  <c r="N161" i="66"/>
  <c r="P161" i="66" s="1"/>
  <c r="M133" i="66"/>
  <c r="O133" i="66" s="1"/>
  <c r="N133" i="66"/>
  <c r="P133" i="66" s="1"/>
  <c r="F135" i="66"/>
  <c r="F62" i="66"/>
  <c r="F19" i="66"/>
  <c r="F112" i="66"/>
  <c r="F104" i="66"/>
  <c r="F29" i="66"/>
  <c r="F46" i="66"/>
  <c r="F142" i="66"/>
  <c r="F115" i="66"/>
  <c r="M152" i="66"/>
  <c r="O152" i="66" s="1"/>
  <c r="N152" i="66"/>
  <c r="P152" i="66" s="1"/>
  <c r="F121" i="66"/>
  <c r="F119" i="66"/>
  <c r="F107" i="66"/>
  <c r="N167" i="66"/>
  <c r="P167" i="66" s="1"/>
  <c r="M167" i="66"/>
  <c r="O167" i="66" s="1"/>
  <c r="F38" i="66"/>
  <c r="F23" i="66"/>
  <c r="F79" i="66"/>
  <c r="F137" i="66"/>
  <c r="F57" i="66"/>
  <c r="F111" i="66"/>
  <c r="N153" i="66"/>
  <c r="P153" i="66" s="1"/>
  <c r="M153" i="66"/>
  <c r="O153" i="66" s="1"/>
  <c r="F124" i="66"/>
  <c r="M146" i="66"/>
  <c r="O146" i="66" s="1"/>
  <c r="N146" i="66"/>
  <c r="P146" i="66" s="1"/>
  <c r="N144" i="66"/>
  <c r="P144" i="66" s="1"/>
  <c r="M144" i="66"/>
  <c r="O144" i="66" s="1"/>
  <c r="N169" i="66"/>
  <c r="P169" i="66" s="1"/>
  <c r="M169" i="66"/>
  <c r="O169" i="66" s="1"/>
  <c r="F77" i="66"/>
  <c r="F75" i="66"/>
  <c r="F48" i="66"/>
  <c r="N165" i="66"/>
  <c r="P165" i="66" s="1"/>
  <c r="M165" i="66"/>
  <c r="O165" i="66" s="1"/>
  <c r="F30" i="66"/>
  <c r="F42" i="66"/>
  <c r="N163" i="66"/>
  <c r="P163" i="66" s="1"/>
  <c r="M163" i="66"/>
  <c r="O163" i="66" s="1"/>
  <c r="F80" i="66"/>
  <c r="N157" i="66"/>
  <c r="P157" i="66" s="1"/>
  <c r="M157" i="66"/>
  <c r="O157" i="66" s="1"/>
  <c r="Q157" i="66" s="1"/>
  <c r="F123" i="66"/>
  <c r="F81" i="66"/>
  <c r="F98" i="66"/>
  <c r="F88" i="66"/>
  <c r="F134" i="66"/>
  <c r="F51" i="66"/>
  <c r="F106" i="66"/>
  <c r="N149" i="66"/>
  <c r="P149" i="66" s="1"/>
  <c r="M149" i="66"/>
  <c r="O149" i="66" s="1"/>
  <c r="M176" i="66"/>
  <c r="O176" i="66" s="1"/>
  <c r="N176" i="66"/>
  <c r="P176" i="66" s="1"/>
  <c r="F74" i="66"/>
  <c r="M147" i="66"/>
  <c r="O147" i="66" s="1"/>
  <c r="N147" i="66"/>
  <c r="P147" i="66" s="1"/>
  <c r="F17" i="66"/>
  <c r="F43" i="66"/>
  <c r="X162" i="66" l="1"/>
  <c r="Y162" i="66" s="1" a="1"/>
  <c r="Y162" i="66" s="1"/>
  <c r="X147" i="66"/>
  <c r="Y147" i="66" s="1" a="1"/>
  <c r="Y147" i="66" s="1"/>
  <c r="Q168" i="66"/>
  <c r="X145" i="66"/>
  <c r="Y145" i="66" s="1" a="1"/>
  <c r="Y145" i="66" s="1"/>
  <c r="X144" i="66"/>
  <c r="Y144" i="66" s="1" a="1"/>
  <c r="Y144" i="66" s="1"/>
  <c r="X146" i="66"/>
  <c r="Y146" i="66" s="1" a="1"/>
  <c r="Y146" i="66" s="1"/>
  <c r="Q166" i="66"/>
  <c r="Q169" i="66"/>
  <c r="Q173" i="66"/>
  <c r="X160" i="66"/>
  <c r="Y160" i="66" s="1" a="1"/>
  <c r="Y160" i="66" s="1"/>
  <c r="Q167" i="66"/>
  <c r="R167" i="66" s="1" a="1"/>
  <c r="R167" i="66" s="1"/>
  <c r="T167" i="66" s="1"/>
  <c r="X163" i="66"/>
  <c r="Y163" i="66" s="1" a="1"/>
  <c r="Y163" i="66" s="1"/>
  <c r="X155" i="66"/>
  <c r="Y155" i="66" s="1" a="1"/>
  <c r="Y155" i="66" s="1"/>
  <c r="Q154" i="66"/>
  <c r="Q170" i="66"/>
  <c r="Q165" i="66"/>
  <c r="R165" i="66" s="1" a="1"/>
  <c r="R165" i="66" s="1"/>
  <c r="T165" i="66" s="1"/>
  <c r="Q164" i="66"/>
  <c r="R164" i="66" s="1" a="1"/>
  <c r="R164" i="66" s="1"/>
  <c r="T164" i="66" s="1"/>
  <c r="X154" i="66"/>
  <c r="Y154" i="66" s="1" a="1"/>
  <c r="Y154" i="66" s="1"/>
  <c r="X168" i="66"/>
  <c r="Y168" i="66" s="1" a="1"/>
  <c r="Y168" i="66" s="1"/>
  <c r="X167" i="66"/>
  <c r="Y167" i="66" s="1" a="1"/>
  <c r="Y167" i="66" s="1"/>
  <c r="X161" i="66"/>
  <c r="Y161" i="66" s="1" a="1"/>
  <c r="Y161" i="66" s="1"/>
  <c r="Q159" i="66"/>
  <c r="Q147" i="66"/>
  <c r="Q161" i="66"/>
  <c r="Q149" i="66"/>
  <c r="Q153" i="66"/>
  <c r="Q151" i="66"/>
  <c r="Q145" i="66"/>
  <c r="R145" i="66" s="1" a="1"/>
  <c r="R145" i="66" s="1"/>
  <c r="T145" i="66" s="1"/>
  <c r="Q152" i="66"/>
  <c r="Q158" i="66"/>
  <c r="R158" i="66" s="1" a="1"/>
  <c r="R158" i="66" s="1"/>
  <c r="T158" i="66" s="1"/>
  <c r="Q144" i="66"/>
  <c r="R144" i="66" s="1" a="1"/>
  <c r="R144" i="66" s="1"/>
  <c r="T144" i="66" s="1"/>
  <c r="Q146" i="66"/>
  <c r="R146" i="66" s="1" a="1"/>
  <c r="R146" i="66" s="1"/>
  <c r="T146" i="66" s="1"/>
  <c r="Q133" i="66"/>
  <c r="X149" i="66"/>
  <c r="Y149" i="66" s="1" a="1"/>
  <c r="Y149" i="66" s="1"/>
  <c r="X148" i="66"/>
  <c r="Y148" i="66" s="1" a="1"/>
  <c r="Y148" i="66" s="1"/>
  <c r="X165" i="66"/>
  <c r="Y165" i="66" s="1" a="1"/>
  <c r="Y165" i="66" s="1"/>
  <c r="X164" i="66"/>
  <c r="Y164" i="66" s="1" a="1"/>
  <c r="Y164" i="66" s="1"/>
  <c r="X157" i="66"/>
  <c r="Y157" i="66" s="1" a="1"/>
  <c r="Y157" i="66" s="1"/>
  <c r="X166" i="66"/>
  <c r="Y166" i="66" s="1" a="1"/>
  <c r="Y166" i="66" s="1"/>
  <c r="K170" i="66"/>
  <c r="K159" i="66"/>
  <c r="AA9" i="66"/>
  <c r="AB9" i="66"/>
  <c r="AC9" i="66" s="1" a="1"/>
  <c r="AC9" i="66" s="1"/>
  <c r="AA136" i="66"/>
  <c r="AB136" i="66"/>
  <c r="AC136" i="66" s="1" a="1"/>
  <c r="AC136" i="66" s="1"/>
  <c r="AA98" i="66"/>
  <c r="AB98" i="66"/>
  <c r="AC98" i="66" s="1" a="1"/>
  <c r="AC98" i="66" s="1"/>
  <c r="AA81" i="66"/>
  <c r="AB81" i="66"/>
  <c r="AC81" i="66" s="1" a="1"/>
  <c r="AC81" i="66" s="1"/>
  <c r="AB61" i="66"/>
  <c r="AC61" i="66" s="1" a="1"/>
  <c r="AC61" i="66" s="1"/>
  <c r="AA61" i="66"/>
  <c r="AB118" i="66"/>
  <c r="AC118" i="66" s="1" a="1"/>
  <c r="AC118" i="66" s="1"/>
  <c r="AA118" i="66"/>
  <c r="AA142" i="66"/>
  <c r="AB47" i="66"/>
  <c r="AC47" i="66" s="1" a="1"/>
  <c r="AC47" i="66" s="1"/>
  <c r="AA47" i="66"/>
  <c r="AB100" i="66"/>
  <c r="AC100" i="66" s="1" a="1"/>
  <c r="AC100" i="66" s="1"/>
  <c r="AA100" i="66"/>
  <c r="AB46" i="66"/>
  <c r="AC46" i="66" s="1" a="1"/>
  <c r="AC46" i="66" s="1"/>
  <c r="AA46" i="66"/>
  <c r="AB34" i="66"/>
  <c r="AC34" i="66" s="1" a="1"/>
  <c r="AC34" i="66" s="1"/>
  <c r="AA34" i="66"/>
  <c r="AA91" i="66"/>
  <c r="AB91" i="66"/>
  <c r="AC91" i="66" s="1" a="1"/>
  <c r="AC91" i="66" s="1"/>
  <c r="AA59" i="66"/>
  <c r="AB59" i="66"/>
  <c r="AC59" i="66" s="1" a="1"/>
  <c r="AC59" i="66" s="1"/>
  <c r="AB48" i="66"/>
  <c r="AC48" i="66" s="1" a="1"/>
  <c r="AC48" i="66" s="1"/>
  <c r="AA48" i="66"/>
  <c r="AB29" i="66"/>
  <c r="AC29" i="66" s="1" a="1"/>
  <c r="AC29" i="66" s="1"/>
  <c r="AA29" i="66"/>
  <c r="AB95" i="66"/>
  <c r="AC95" i="66" s="1" a="1"/>
  <c r="AC95" i="66" s="1"/>
  <c r="AA95" i="66"/>
  <c r="AB132" i="66"/>
  <c r="AC132" i="66" s="1" a="1"/>
  <c r="AC132" i="66" s="1"/>
  <c r="AA132" i="66"/>
  <c r="AA11" i="66"/>
  <c r="AB11" i="66"/>
  <c r="AC11" i="66" s="1" a="1"/>
  <c r="AC11" i="66" s="1"/>
  <c r="AA69" i="66"/>
  <c r="AB69" i="66"/>
  <c r="AC69" i="66" s="1" a="1"/>
  <c r="AC69" i="66" s="1"/>
  <c r="AB75" i="66"/>
  <c r="AC75" i="66" s="1" a="1"/>
  <c r="AC75" i="66" s="1"/>
  <c r="AA75" i="66"/>
  <c r="AB104" i="66"/>
  <c r="AC104" i="66" s="1" a="1"/>
  <c r="AC104" i="66" s="1"/>
  <c r="AA104" i="66"/>
  <c r="AA14" i="66"/>
  <c r="AB14" i="66"/>
  <c r="AC14" i="66" s="1" a="1"/>
  <c r="AC14" i="66" s="1"/>
  <c r="AB36" i="66"/>
  <c r="AC36" i="66" s="1" a="1"/>
  <c r="AC36" i="66" s="1"/>
  <c r="AA36" i="66"/>
  <c r="AB105" i="66"/>
  <c r="AC105" i="66" s="1" a="1"/>
  <c r="AC105" i="66" s="1"/>
  <c r="AA105" i="66"/>
  <c r="AB76" i="66"/>
  <c r="AC76" i="66" s="1" a="1"/>
  <c r="AC76" i="66" s="1"/>
  <c r="AA76" i="66"/>
  <c r="AA86" i="66"/>
  <c r="AB86" i="66"/>
  <c r="AC86" i="66" s="1" a="1"/>
  <c r="AC86" i="66" s="1"/>
  <c r="AA43" i="66"/>
  <c r="AB43" i="66"/>
  <c r="AC43" i="66" s="1" a="1"/>
  <c r="AC43" i="66" s="1"/>
  <c r="AB77" i="66"/>
  <c r="AC77" i="66" s="1" a="1"/>
  <c r="AC77" i="66" s="1"/>
  <c r="AA77" i="66"/>
  <c r="AB112" i="66"/>
  <c r="AC112" i="66" s="1" a="1"/>
  <c r="AC112" i="66" s="1"/>
  <c r="AA112" i="66"/>
  <c r="AA53" i="66"/>
  <c r="AB53" i="66"/>
  <c r="AC53" i="66" s="1" a="1"/>
  <c r="AC53" i="66" s="1"/>
  <c r="AB56" i="66"/>
  <c r="AC56" i="66" s="1" a="1"/>
  <c r="AC56" i="66" s="1"/>
  <c r="AA56" i="66"/>
  <c r="AB49" i="66"/>
  <c r="AC49" i="66" s="1" a="1"/>
  <c r="AC49" i="66" s="1"/>
  <c r="AA49" i="66"/>
  <c r="AB27" i="66"/>
  <c r="AC27" i="66" s="1" a="1"/>
  <c r="AC27" i="66" s="1"/>
  <c r="AA27" i="66"/>
  <c r="AB82" i="66"/>
  <c r="AC82" i="66" s="1" a="1"/>
  <c r="AC82" i="66" s="1"/>
  <c r="AA82" i="66"/>
  <c r="X173" i="66"/>
  <c r="Y173" i="66" s="1" a="1"/>
  <c r="Y173" i="66" s="1"/>
  <c r="AA96" i="66"/>
  <c r="AB96" i="66"/>
  <c r="AC96" i="66" s="1" a="1"/>
  <c r="AC96" i="66" s="1"/>
  <c r="AA79" i="66"/>
  <c r="AB79" i="66"/>
  <c r="AC79" i="66" s="1" a="1"/>
  <c r="AC79" i="66" s="1"/>
  <c r="AA39" i="66"/>
  <c r="AB39" i="66"/>
  <c r="AC39" i="66" s="1" a="1"/>
  <c r="AC39" i="66" s="1"/>
  <c r="AA33" i="66"/>
  <c r="AB33" i="66"/>
  <c r="AC33" i="66" s="1" a="1"/>
  <c r="AC33" i="66" s="1"/>
  <c r="AA38" i="66"/>
  <c r="AB38" i="66"/>
  <c r="AC38" i="66" s="1" a="1"/>
  <c r="AC38" i="66" s="1"/>
  <c r="AB110" i="66"/>
  <c r="AC110" i="66" s="1" a="1"/>
  <c r="AC110" i="66" s="1"/>
  <c r="AA110" i="66"/>
  <c r="AA57" i="66"/>
  <c r="AB57" i="66"/>
  <c r="AC57" i="66" s="1" a="1"/>
  <c r="AC57" i="66" s="1"/>
  <c r="AB127" i="66"/>
  <c r="AC127" i="66" s="1" a="1"/>
  <c r="AC127" i="66" s="1"/>
  <c r="AA127" i="66"/>
  <c r="AA32" i="66"/>
  <c r="AB32" i="66"/>
  <c r="AC32" i="66" s="1" a="1"/>
  <c r="AC32" i="66" s="1"/>
  <c r="AA12" i="66"/>
  <c r="AB12" i="66"/>
  <c r="AC12" i="66" s="1" a="1"/>
  <c r="AC12" i="66" s="1"/>
  <c r="AA22" i="66"/>
  <c r="AB22" i="66"/>
  <c r="AC22" i="66" s="1" a="1"/>
  <c r="AC22" i="66" s="1"/>
  <c r="AB19" i="66"/>
  <c r="AC19" i="66" s="1" a="1"/>
  <c r="AC19" i="66" s="1"/>
  <c r="AA19" i="66"/>
  <c r="AA60" i="66"/>
  <c r="AB60" i="66"/>
  <c r="AC60" i="66" s="1" a="1"/>
  <c r="AC60" i="66" s="1"/>
  <c r="AB111" i="66"/>
  <c r="AC111" i="66" s="1" a="1"/>
  <c r="AC111" i="66" s="1"/>
  <c r="AA111" i="66"/>
  <c r="AA137" i="66"/>
  <c r="AB137" i="66"/>
  <c r="AC137" i="66" s="1" a="1"/>
  <c r="AC137" i="66" s="1"/>
  <c r="AB131" i="66"/>
  <c r="AC131" i="66" s="1" a="1"/>
  <c r="AC131" i="66" s="1"/>
  <c r="AA131" i="66"/>
  <c r="AB103" i="66"/>
  <c r="AC103" i="66" s="1" a="1"/>
  <c r="AC103" i="66" s="1"/>
  <c r="AA103" i="66"/>
  <c r="AB45" i="66"/>
  <c r="AC45" i="66" s="1" a="1"/>
  <c r="AC45" i="66" s="1"/>
  <c r="AA45" i="66"/>
  <c r="AB26" i="66"/>
  <c r="AC26" i="66" s="1" a="1"/>
  <c r="AC26" i="66" s="1"/>
  <c r="AA26" i="66"/>
  <c r="AA52" i="66"/>
  <c r="AB52" i="66"/>
  <c r="AC52" i="66" s="1" a="1"/>
  <c r="AC52" i="66" s="1"/>
  <c r="AB101" i="66"/>
  <c r="AC101" i="66" s="1" a="1"/>
  <c r="AC101" i="66" s="1"/>
  <c r="AA101" i="66"/>
  <c r="AA141" i="66"/>
  <c r="AA42" i="66"/>
  <c r="AB42" i="66"/>
  <c r="AC42" i="66" s="1" a="1"/>
  <c r="AC42" i="66" s="1"/>
  <c r="AB17" i="66"/>
  <c r="AC17" i="66" s="1" a="1"/>
  <c r="AC17" i="66" s="1"/>
  <c r="AA17" i="66"/>
  <c r="AB130" i="66"/>
  <c r="AC130" i="66" s="1" a="1"/>
  <c r="AC130" i="66" s="1"/>
  <c r="AA130" i="66"/>
  <c r="AA24" i="66"/>
  <c r="AB24" i="66"/>
  <c r="AC24" i="66" s="1" a="1"/>
  <c r="AC24" i="66" s="1"/>
  <c r="AB62" i="66"/>
  <c r="AC62" i="66" s="1" a="1"/>
  <c r="AC62" i="66" s="1"/>
  <c r="AA62" i="66"/>
  <c r="AA99" i="66"/>
  <c r="AB99" i="66"/>
  <c r="AC99" i="66" s="1" a="1"/>
  <c r="AC99" i="66" s="1"/>
  <c r="AB20" i="66"/>
  <c r="AC20" i="66" s="1" a="1"/>
  <c r="AC20" i="66" s="1"/>
  <c r="AA20" i="66"/>
  <c r="AA135" i="66"/>
  <c r="AB135" i="66"/>
  <c r="AC135" i="66" s="1" a="1"/>
  <c r="AC135" i="66" s="1"/>
  <c r="AB63" i="66"/>
  <c r="AC63" i="66" s="1" a="1"/>
  <c r="AC63" i="66" s="1"/>
  <c r="AA63" i="66"/>
  <c r="AA28" i="66"/>
  <c r="AB28" i="66"/>
  <c r="AC28" i="66" s="1" a="1"/>
  <c r="AC28" i="66" s="1"/>
  <c r="X169" i="66"/>
  <c r="Y169" i="66" s="1" a="1"/>
  <c r="Y169" i="66" s="1"/>
  <c r="AB74" i="66"/>
  <c r="AC74" i="66" s="1" a="1"/>
  <c r="AC74" i="66" s="1"/>
  <c r="AA74" i="66"/>
  <c r="AA50" i="66"/>
  <c r="AB50" i="66"/>
  <c r="AC50" i="66" s="1" a="1"/>
  <c r="AC50" i="66" s="1"/>
  <c r="AB18" i="66"/>
  <c r="AC18" i="66" s="1" a="1"/>
  <c r="AC18" i="66" s="1"/>
  <c r="AA18" i="66"/>
  <c r="AB138" i="66"/>
  <c r="AC138" i="66" s="1" a="1"/>
  <c r="AC138" i="66" s="1"/>
  <c r="AA138" i="66"/>
  <c r="AA10" i="66"/>
  <c r="AB10" i="66"/>
  <c r="AC10" i="66" s="1" a="1"/>
  <c r="AC10" i="66" s="1"/>
  <c r="AB139" i="66"/>
  <c r="AC139" i="66" s="1" a="1"/>
  <c r="AC139" i="66" s="1"/>
  <c r="AA139" i="66"/>
  <c r="AB83" i="66"/>
  <c r="AC83" i="66" s="1" a="1"/>
  <c r="AC83" i="66" s="1"/>
  <c r="AA83" i="66"/>
  <c r="AA31" i="66"/>
  <c r="AB31" i="66"/>
  <c r="AC31" i="66" s="1" a="1"/>
  <c r="AC31" i="66" s="1"/>
  <c r="AB116" i="66"/>
  <c r="AC116" i="66" s="1" a="1"/>
  <c r="AC116" i="66" s="1"/>
  <c r="AA116" i="66"/>
  <c r="AA113" i="66"/>
  <c r="AB113" i="66"/>
  <c r="AC113" i="66" s="1" a="1"/>
  <c r="AC113" i="66" s="1"/>
  <c r="AA68" i="66"/>
  <c r="AB68" i="66"/>
  <c r="AC68" i="66" s="1" a="1"/>
  <c r="AC68" i="66" s="1"/>
  <c r="AA124" i="66"/>
  <c r="AB124" i="66"/>
  <c r="AC124" i="66" s="1" a="1"/>
  <c r="AC124" i="66" s="1"/>
  <c r="AB117" i="66"/>
  <c r="AC117" i="66" s="1" a="1"/>
  <c r="AC117" i="66" s="1"/>
  <c r="AA117" i="66"/>
  <c r="AA85" i="66"/>
  <c r="AB85" i="66"/>
  <c r="AC85" i="66" s="1" a="1"/>
  <c r="AC85" i="66" s="1"/>
  <c r="AA87" i="66"/>
  <c r="AB87" i="66"/>
  <c r="AC87" i="66" s="1" a="1"/>
  <c r="AC87" i="66" s="1"/>
  <c r="AA71" i="66"/>
  <c r="AB71" i="66"/>
  <c r="AC71" i="66" s="1" a="1"/>
  <c r="AC71" i="66" s="1"/>
  <c r="AB97" i="66"/>
  <c r="AC97" i="66" s="1" a="1"/>
  <c r="AC97" i="66" s="1"/>
  <c r="AA97" i="66"/>
  <c r="AB64" i="66"/>
  <c r="AC64" i="66" s="1" a="1"/>
  <c r="AC64" i="66" s="1"/>
  <c r="AA64" i="66"/>
  <c r="AB16" i="66"/>
  <c r="AC16" i="66" s="1" a="1"/>
  <c r="AC16" i="66" s="1"/>
  <c r="AA16" i="66"/>
  <c r="AB94" i="66"/>
  <c r="AC94" i="66" s="1" a="1"/>
  <c r="AC94" i="66" s="1"/>
  <c r="AA94" i="66"/>
  <c r="AA15" i="66"/>
  <c r="AB15" i="66"/>
  <c r="AC15" i="66" s="1" a="1"/>
  <c r="AC15" i="66" s="1"/>
  <c r="AA120" i="66"/>
  <c r="AB120" i="66"/>
  <c r="AC120" i="66" s="1" a="1"/>
  <c r="AC120" i="66" s="1"/>
  <c r="AA134" i="66"/>
  <c r="AB134" i="66"/>
  <c r="AC134" i="66" s="1" a="1"/>
  <c r="AC134" i="66" s="1"/>
  <c r="AB123" i="66"/>
  <c r="AC123" i="66" s="1" a="1"/>
  <c r="AC123" i="66" s="1"/>
  <c r="AA123" i="66"/>
  <c r="AB89" i="66"/>
  <c r="AC89" i="66" s="1" a="1"/>
  <c r="AC89" i="66" s="1"/>
  <c r="AA89" i="66"/>
  <c r="AA114" i="66"/>
  <c r="AB114" i="66"/>
  <c r="AC114" i="66" s="1" a="1"/>
  <c r="AC114" i="66" s="1"/>
  <c r="AB128" i="66"/>
  <c r="AC128" i="66" s="1" a="1"/>
  <c r="AC128" i="66" s="1"/>
  <c r="AA128" i="66"/>
  <c r="AB65" i="66"/>
  <c r="AC65" i="66" s="1" a="1"/>
  <c r="AC65" i="66" s="1"/>
  <c r="AA65" i="66"/>
  <c r="AB58" i="66"/>
  <c r="AC58" i="66" s="1" a="1"/>
  <c r="AC58" i="66" s="1"/>
  <c r="AA58" i="66"/>
  <c r="AB107" i="66"/>
  <c r="AC107" i="66" s="1" a="1"/>
  <c r="AC107" i="66" s="1"/>
  <c r="AA107" i="66"/>
  <c r="AB44" i="66"/>
  <c r="AC44" i="66" s="1" a="1"/>
  <c r="AC44" i="66" s="1"/>
  <c r="AA44" i="66"/>
  <c r="AB7" i="66"/>
  <c r="AC7" i="66" s="1" a="1"/>
  <c r="AC7" i="66" s="1"/>
  <c r="AA80" i="66"/>
  <c r="AB80" i="66"/>
  <c r="AC80" i="66" s="1" a="1"/>
  <c r="AC80" i="66" s="1"/>
  <c r="AA119" i="66"/>
  <c r="AB119" i="66"/>
  <c r="AC119" i="66" s="1" a="1"/>
  <c r="AC119" i="66" s="1"/>
  <c r="AA8" i="66"/>
  <c r="AB8" i="66"/>
  <c r="AC8" i="66" s="1" a="1"/>
  <c r="AC8" i="66" s="1"/>
  <c r="K155" i="66"/>
  <c r="AA78" i="66"/>
  <c r="AB78" i="66"/>
  <c r="AC78" i="66" s="1" a="1"/>
  <c r="AC78" i="66" s="1"/>
  <c r="AB140" i="66"/>
  <c r="AC140" i="66" s="1" a="1"/>
  <c r="AC140" i="66" s="1"/>
  <c r="AA140" i="66"/>
  <c r="AA109" i="66"/>
  <c r="AB109" i="66"/>
  <c r="AC109" i="66" s="1" a="1"/>
  <c r="AC109" i="66" s="1"/>
  <c r="AA106" i="66"/>
  <c r="AB106" i="66"/>
  <c r="AC106" i="66" s="1" a="1"/>
  <c r="AC106" i="66" s="1"/>
  <c r="AA13" i="66"/>
  <c r="AB13" i="66"/>
  <c r="AC13" i="66" s="1" a="1"/>
  <c r="AC13" i="66" s="1"/>
  <c r="AA126" i="66"/>
  <c r="AB126" i="66"/>
  <c r="AC126" i="66" s="1" a="1"/>
  <c r="AC126" i="66" s="1"/>
  <c r="AB23" i="66"/>
  <c r="AC23" i="66" s="1" a="1"/>
  <c r="AC23" i="66" s="1"/>
  <c r="AA23" i="66"/>
  <c r="AB73" i="66"/>
  <c r="AC73" i="66" s="1" a="1"/>
  <c r="AC73" i="66" s="1"/>
  <c r="AA73" i="66"/>
  <c r="AB102" i="66"/>
  <c r="AC102" i="66" s="1" a="1"/>
  <c r="AC102" i="66" s="1"/>
  <c r="AA102" i="66"/>
  <c r="AA37" i="66"/>
  <c r="AB37" i="66"/>
  <c r="AC37" i="66" s="1" a="1"/>
  <c r="AC37" i="66" s="1"/>
  <c r="AA84" i="66"/>
  <c r="AB84" i="66"/>
  <c r="AC84" i="66" s="1" a="1"/>
  <c r="AC84" i="66" s="1"/>
  <c r="AA51" i="66"/>
  <c r="AB51" i="66"/>
  <c r="AC51" i="66" s="1" a="1"/>
  <c r="AC51" i="66" s="1"/>
  <c r="AA55" i="66"/>
  <c r="AB55" i="66"/>
  <c r="AC55" i="66" s="1" a="1"/>
  <c r="AC55" i="66" s="1"/>
  <c r="AA70" i="66"/>
  <c r="AB70" i="66"/>
  <c r="AC70" i="66" s="1" a="1"/>
  <c r="AC70" i="66" s="1"/>
  <c r="AB72" i="66"/>
  <c r="AC72" i="66" s="1" a="1"/>
  <c r="AC72" i="66" s="1"/>
  <c r="AA72" i="66"/>
  <c r="AA66" i="66"/>
  <c r="AB66" i="66"/>
  <c r="AC66" i="66" s="1" a="1"/>
  <c r="AC66" i="66" s="1"/>
  <c r="AB121" i="66"/>
  <c r="AC121" i="66" s="1" a="1"/>
  <c r="AC121" i="66" s="1"/>
  <c r="AA121" i="66"/>
  <c r="AB30" i="66"/>
  <c r="AC30" i="66" s="1" a="1"/>
  <c r="AC30" i="66" s="1"/>
  <c r="AA30" i="66"/>
  <c r="AB21" i="66"/>
  <c r="AC21" i="66" s="1" a="1"/>
  <c r="AC21" i="66" s="1"/>
  <c r="AA21" i="66"/>
  <c r="AB129" i="66"/>
  <c r="AC129" i="66" s="1" a="1"/>
  <c r="AC129" i="66" s="1"/>
  <c r="AA129" i="66"/>
  <c r="AA90" i="66"/>
  <c r="AB90" i="66"/>
  <c r="AC90" i="66" s="1" a="1"/>
  <c r="AC90" i="66" s="1"/>
  <c r="AB108" i="66"/>
  <c r="AC108" i="66" s="1" a="1"/>
  <c r="AC108" i="66" s="1"/>
  <c r="AA108" i="66"/>
  <c r="AB115" i="66"/>
  <c r="AC115" i="66" s="1" a="1"/>
  <c r="AC115" i="66" s="1"/>
  <c r="AA115" i="66"/>
  <c r="AA25" i="66"/>
  <c r="AB25" i="66"/>
  <c r="AC25" i="66" s="1" a="1"/>
  <c r="AC25" i="66" s="1"/>
  <c r="AA125" i="66"/>
  <c r="AB125" i="66"/>
  <c r="AC125" i="66" s="1" a="1"/>
  <c r="AC125" i="66" s="1"/>
  <c r="AB122" i="66"/>
  <c r="AC122" i="66" s="1" a="1"/>
  <c r="AC122" i="66" s="1"/>
  <c r="AA122" i="66"/>
  <c r="AB88" i="66"/>
  <c r="AC88" i="66" s="1" a="1"/>
  <c r="AC88" i="66" s="1"/>
  <c r="AA88" i="66"/>
  <c r="AA40" i="66"/>
  <c r="AB40" i="66"/>
  <c r="AC40" i="66" s="1" a="1"/>
  <c r="AC40" i="66" s="1"/>
  <c r="AA41" i="66"/>
  <c r="AB41" i="66"/>
  <c r="AC41" i="66" s="1" a="1"/>
  <c r="AC41" i="66" s="1"/>
  <c r="AA93" i="66"/>
  <c r="AB93" i="66"/>
  <c r="AC93" i="66" s="1" a="1"/>
  <c r="AC93" i="66" s="1"/>
  <c r="AB54" i="66"/>
  <c r="AC54" i="66" s="1" a="1"/>
  <c r="AC54" i="66" s="1"/>
  <c r="AA54" i="66"/>
  <c r="AB67" i="66"/>
  <c r="AC67" i="66" s="1" a="1"/>
  <c r="AC67" i="66" s="1"/>
  <c r="AA67" i="66"/>
  <c r="Q148" i="66"/>
  <c r="R148" i="66" s="1" a="1"/>
  <c r="R148" i="66" s="1"/>
  <c r="T148" i="66" s="1"/>
  <c r="X150" i="66"/>
  <c r="Y150" i="66" s="1" a="1"/>
  <c r="Y150" i="66" s="1"/>
  <c r="X159" i="66"/>
  <c r="Y159" i="66" s="1" a="1"/>
  <c r="Y159" i="66" s="1"/>
  <c r="X151" i="66"/>
  <c r="Y151" i="66" s="1" a="1"/>
  <c r="Y151" i="66" s="1"/>
  <c r="X158" i="66"/>
  <c r="Y158" i="66" s="1" a="1"/>
  <c r="Y158" i="66" s="1"/>
  <c r="X170" i="66"/>
  <c r="Y170" i="66" s="1" a="1"/>
  <c r="Y170" i="66" s="1"/>
  <c r="X153" i="66"/>
  <c r="Y153" i="66" s="1" a="1"/>
  <c r="Y153" i="66" s="1"/>
  <c r="W8" i="66"/>
  <c r="X8" i="66"/>
  <c r="Y8" i="66" s="1" a="1"/>
  <c r="Y8" i="66" s="1"/>
  <c r="V8" i="66"/>
  <c r="V15" i="66"/>
  <c r="W15" i="66"/>
  <c r="X15" i="66"/>
  <c r="Y15" i="66" s="1" a="1"/>
  <c r="Y15" i="66" s="1"/>
  <c r="X134" i="66"/>
  <c r="Y134" i="66" s="1" a="1"/>
  <c r="Y134" i="66" s="1"/>
  <c r="W134" i="66"/>
  <c r="V134" i="66"/>
  <c r="V70" i="66"/>
  <c r="X70" i="66"/>
  <c r="Y70" i="66" s="1" a="1"/>
  <c r="Y70" i="66" s="1"/>
  <c r="W70" i="66"/>
  <c r="X98" i="66"/>
  <c r="Y98" i="66" s="1" a="1"/>
  <c r="Y98" i="66" s="1"/>
  <c r="V98" i="66"/>
  <c r="W98" i="66"/>
  <c r="W13" i="66"/>
  <c r="X13" i="66"/>
  <c r="Y13" i="66" s="1" a="1"/>
  <c r="Y13" i="66" s="1"/>
  <c r="V13" i="66"/>
  <c r="V142" i="66"/>
  <c r="W142" i="66"/>
  <c r="X142" i="66"/>
  <c r="Y142" i="66" s="1" a="1"/>
  <c r="Y142" i="66" s="1"/>
  <c r="W61" i="66"/>
  <c r="V61" i="66"/>
  <c r="X61" i="66"/>
  <c r="Y61" i="66" s="1" a="1"/>
  <c r="Y61" i="66" s="1"/>
  <c r="X136" i="66"/>
  <c r="Y136" i="66" s="1" a="1"/>
  <c r="Y136" i="66" s="1"/>
  <c r="W136" i="66"/>
  <c r="V136" i="66"/>
  <c r="X46" i="66"/>
  <c r="Y46" i="66" s="1" a="1"/>
  <c r="Y46" i="66" s="1"/>
  <c r="V46" i="66"/>
  <c r="W46" i="66"/>
  <c r="W122" i="66"/>
  <c r="X122" i="66"/>
  <c r="Y122" i="66" s="1" a="1"/>
  <c r="Y122" i="66" s="1"/>
  <c r="V122" i="66"/>
  <c r="W105" i="66"/>
  <c r="V105" i="66"/>
  <c r="X105" i="66"/>
  <c r="Y105" i="66" s="1" a="1"/>
  <c r="Y105" i="66" s="1"/>
  <c r="X28" i="66"/>
  <c r="Y28" i="66" s="1" a="1"/>
  <c r="Y28" i="66" s="1"/>
  <c r="W28" i="66"/>
  <c r="V28" i="66"/>
  <c r="W17" i="66"/>
  <c r="X17" i="66"/>
  <c r="Y17" i="66" s="1" a="1"/>
  <c r="Y17" i="66" s="1"/>
  <c r="V17" i="66"/>
  <c r="W132" i="66"/>
  <c r="V132" i="66"/>
  <c r="X132" i="66"/>
  <c r="Y132" i="66" s="1" a="1"/>
  <c r="Y132" i="66" s="1"/>
  <c r="V33" i="66"/>
  <c r="W33" i="66"/>
  <c r="X33" i="66"/>
  <c r="Y33" i="66" s="1" a="1"/>
  <c r="Y33" i="66" s="1"/>
  <c r="W49" i="66"/>
  <c r="V49" i="66"/>
  <c r="X49" i="66"/>
  <c r="Y49" i="66" s="1" a="1"/>
  <c r="Y49" i="66" s="1"/>
  <c r="X73" i="66"/>
  <c r="Y73" i="66" s="1" a="1"/>
  <c r="Y73" i="66" s="1"/>
  <c r="W73" i="66"/>
  <c r="V73" i="66"/>
  <c r="X138" i="66"/>
  <c r="Y138" i="66" s="1" a="1"/>
  <c r="Y138" i="66" s="1"/>
  <c r="W138" i="66"/>
  <c r="V138" i="66"/>
  <c r="X100" i="66"/>
  <c r="Y100" i="66" s="1" a="1"/>
  <c r="Y100" i="66" s="1"/>
  <c r="V100" i="66"/>
  <c r="W100" i="66"/>
  <c r="X115" i="66"/>
  <c r="Y115" i="66" s="1" a="1"/>
  <c r="Y115" i="66" s="1"/>
  <c r="W115" i="66"/>
  <c r="V115" i="66"/>
  <c r="W60" i="66"/>
  <c r="X60" i="66"/>
  <c r="Y60" i="66" s="1" a="1"/>
  <c r="Y60" i="66" s="1"/>
  <c r="V60" i="66"/>
  <c r="W109" i="66"/>
  <c r="V109" i="66"/>
  <c r="X109" i="66"/>
  <c r="Y109" i="66" s="1" a="1"/>
  <c r="Y109" i="66" s="1"/>
  <c r="X69" i="66"/>
  <c r="Y69" i="66" s="1" a="1"/>
  <c r="Y69" i="66" s="1"/>
  <c r="V69" i="66"/>
  <c r="W69" i="66"/>
  <c r="X85" i="66"/>
  <c r="Y85" i="66" s="1" a="1"/>
  <c r="Y85" i="66" s="1"/>
  <c r="W85" i="66"/>
  <c r="V85" i="66"/>
  <c r="W63" i="66"/>
  <c r="V63" i="66"/>
  <c r="X63" i="66"/>
  <c r="Y63" i="66" s="1" a="1"/>
  <c r="Y63" i="66" s="1"/>
  <c r="W16" i="66"/>
  <c r="V16" i="66"/>
  <c r="X16" i="66"/>
  <c r="Y16" i="66" s="1" a="1"/>
  <c r="Y16" i="66" s="1"/>
  <c r="X83" i="66"/>
  <c r="Y83" i="66" s="1" a="1"/>
  <c r="Y83" i="66" s="1"/>
  <c r="W83" i="66"/>
  <c r="V83" i="66"/>
  <c r="W42" i="66"/>
  <c r="V42" i="66"/>
  <c r="X42" i="66"/>
  <c r="Y42" i="66" s="1" a="1"/>
  <c r="Y42" i="66" s="1"/>
  <c r="X74" i="66"/>
  <c r="Y74" i="66" s="1" a="1"/>
  <c r="Y74" i="66" s="1"/>
  <c r="V74" i="66"/>
  <c r="W74" i="66"/>
  <c r="X56" i="66"/>
  <c r="Y56" i="66" s="1" a="1"/>
  <c r="Y56" i="66" s="1"/>
  <c r="W56" i="66"/>
  <c r="V56" i="66"/>
  <c r="W66" i="66"/>
  <c r="X66" i="66"/>
  <c r="Y66" i="66" s="1" a="1"/>
  <c r="Y66" i="66" s="1"/>
  <c r="V66" i="66"/>
  <c r="W65" i="66"/>
  <c r="V65" i="66"/>
  <c r="X65" i="66"/>
  <c r="Y65" i="66" s="1" a="1"/>
  <c r="Y65" i="66" s="1"/>
  <c r="W68" i="66"/>
  <c r="X68" i="66"/>
  <c r="Y68" i="66" s="1" a="1"/>
  <c r="Y68" i="66" s="1"/>
  <c r="V68" i="66"/>
  <c r="X102" i="66"/>
  <c r="Y102" i="66" s="1" a="1"/>
  <c r="Y102" i="66" s="1"/>
  <c r="V102" i="66"/>
  <c r="W102" i="66"/>
  <c r="W30" i="66"/>
  <c r="V30" i="66"/>
  <c r="X30" i="66"/>
  <c r="Y30" i="66" s="1" a="1"/>
  <c r="Y30" i="66" s="1"/>
  <c r="X23" i="66"/>
  <c r="Y23" i="66" s="1" a="1"/>
  <c r="Y23" i="66" s="1"/>
  <c r="W23" i="66"/>
  <c r="V23" i="66"/>
  <c r="X62" i="66"/>
  <c r="Y62" i="66" s="1" a="1"/>
  <c r="Y62" i="66" s="1"/>
  <c r="W62" i="66"/>
  <c r="V62" i="66"/>
  <c r="X52" i="66"/>
  <c r="Y52" i="66" s="1" a="1"/>
  <c r="Y52" i="66" s="1"/>
  <c r="W52" i="66"/>
  <c r="V52" i="66"/>
  <c r="V113" i="66"/>
  <c r="X113" i="66"/>
  <c r="Y113" i="66" s="1" a="1"/>
  <c r="Y113" i="66" s="1"/>
  <c r="W113" i="66"/>
  <c r="W76" i="66"/>
  <c r="V76" i="66"/>
  <c r="X76" i="66"/>
  <c r="Y76" i="66" s="1" a="1"/>
  <c r="Y76" i="66" s="1"/>
  <c r="X27" i="66"/>
  <c r="Y27" i="66" s="1" a="1"/>
  <c r="Y27" i="66" s="1"/>
  <c r="V27" i="66"/>
  <c r="W27" i="66"/>
  <c r="W44" i="66"/>
  <c r="V44" i="66"/>
  <c r="X44" i="66"/>
  <c r="Y44" i="66" s="1" a="1"/>
  <c r="Y44" i="66" s="1"/>
  <c r="W89" i="66"/>
  <c r="V89" i="66"/>
  <c r="X89" i="66"/>
  <c r="Y89" i="66" s="1" a="1"/>
  <c r="Y89" i="66" s="1"/>
  <c r="X79" i="66"/>
  <c r="Y79" i="66" s="1" a="1"/>
  <c r="Y79" i="66" s="1"/>
  <c r="W79" i="66"/>
  <c r="V79" i="66"/>
  <c r="W71" i="66"/>
  <c r="V71" i="66"/>
  <c r="X71" i="66"/>
  <c r="Y71" i="66" s="1" a="1"/>
  <c r="Y71" i="66" s="1"/>
  <c r="X127" i="66"/>
  <c r="Y127" i="66" s="1" a="1"/>
  <c r="Y127" i="66" s="1"/>
  <c r="V127" i="66"/>
  <c r="W127" i="66"/>
  <c r="X47" i="66"/>
  <c r="Y47" i="66" s="1" a="1"/>
  <c r="Y47" i="66" s="1"/>
  <c r="V47" i="66"/>
  <c r="W47" i="66"/>
  <c r="X82" i="66"/>
  <c r="Y82" i="66" s="1" a="1"/>
  <c r="Y82" i="66" s="1"/>
  <c r="W82" i="66"/>
  <c r="V82" i="66"/>
  <c r="W32" i="66"/>
  <c r="V32" i="66"/>
  <c r="X32" i="66"/>
  <c r="Y32" i="66" s="1" a="1"/>
  <c r="Y32" i="66" s="1"/>
  <c r="W81" i="66"/>
  <c r="X81" i="66"/>
  <c r="Y81" i="66" s="1" a="1"/>
  <c r="Y81" i="66" s="1"/>
  <c r="V81" i="66"/>
  <c r="X137" i="66"/>
  <c r="Y137" i="66" s="1" a="1"/>
  <c r="Y137" i="66" s="1"/>
  <c r="W137" i="66"/>
  <c r="V137" i="66"/>
  <c r="W36" i="66"/>
  <c r="V36" i="66"/>
  <c r="X36" i="66"/>
  <c r="Y36" i="66" s="1" a="1"/>
  <c r="Y36" i="66" s="1"/>
  <c r="X131" i="66"/>
  <c r="Y131" i="66" s="1" a="1"/>
  <c r="Y131" i="66" s="1"/>
  <c r="V131" i="66"/>
  <c r="W131" i="66"/>
  <c r="X130" i="66"/>
  <c r="Y130" i="66" s="1" a="1"/>
  <c r="Y130" i="66" s="1"/>
  <c r="V130" i="66"/>
  <c r="W130" i="66"/>
  <c r="X18" i="66"/>
  <c r="Y18" i="66" s="1" a="1"/>
  <c r="Y18" i="66" s="1"/>
  <c r="W18" i="66"/>
  <c r="V18" i="66"/>
  <c r="X72" i="66"/>
  <c r="Y72" i="66" s="1" a="1"/>
  <c r="Y72" i="66" s="1"/>
  <c r="V72" i="66"/>
  <c r="W72" i="66"/>
  <c r="W38" i="66"/>
  <c r="V38" i="66"/>
  <c r="X38" i="66"/>
  <c r="Y38" i="66" s="1" a="1"/>
  <c r="Y38" i="66" s="1"/>
  <c r="X135" i="66"/>
  <c r="Y135" i="66" s="1" a="1"/>
  <c r="Y135" i="66" s="1"/>
  <c r="W135" i="66"/>
  <c r="V135" i="66"/>
  <c r="X129" i="66"/>
  <c r="Y129" i="66" s="1" a="1"/>
  <c r="Y129" i="66" s="1"/>
  <c r="V129" i="66"/>
  <c r="W129" i="66"/>
  <c r="X103" i="66"/>
  <c r="Y103" i="66" s="1" a="1"/>
  <c r="Y103" i="66" s="1"/>
  <c r="V103" i="66"/>
  <c r="W103" i="66"/>
  <c r="V7" i="66"/>
  <c r="W7" i="66"/>
  <c r="X7" i="66"/>
  <c r="Y7" i="66" s="1" a="1"/>
  <c r="Y7" i="66" s="1"/>
  <c r="X139" i="66"/>
  <c r="Y139" i="66" s="1" a="1"/>
  <c r="Y139" i="66" s="1"/>
  <c r="W139" i="66"/>
  <c r="V139" i="66"/>
  <c r="X140" i="66"/>
  <c r="Y140" i="66" s="1" a="1"/>
  <c r="Y140" i="66" s="1"/>
  <c r="W140" i="66"/>
  <c r="V140" i="66"/>
  <c r="W120" i="66"/>
  <c r="V120" i="66"/>
  <c r="X120" i="66"/>
  <c r="Y120" i="66" s="1" a="1"/>
  <c r="Y120" i="66" s="1"/>
  <c r="W118" i="66"/>
  <c r="X118" i="66"/>
  <c r="Y118" i="66" s="1" a="1"/>
  <c r="Y118" i="66" s="1"/>
  <c r="V118" i="66"/>
  <c r="X108" i="66"/>
  <c r="Y108" i="66" s="1" a="1"/>
  <c r="Y108" i="66" s="1"/>
  <c r="W108" i="66"/>
  <c r="V108" i="66"/>
  <c r="V41" i="66"/>
  <c r="X41" i="66"/>
  <c r="Y41" i="66" s="1" a="1"/>
  <c r="Y41" i="66" s="1"/>
  <c r="W41" i="66"/>
  <c r="V12" i="66"/>
  <c r="W12" i="66"/>
  <c r="X12" i="66"/>
  <c r="Y12" i="66" s="1" a="1"/>
  <c r="Y12" i="66" s="1"/>
  <c r="X124" i="66"/>
  <c r="Y124" i="66" s="1" a="1"/>
  <c r="Y124" i="66" s="1"/>
  <c r="V124" i="66"/>
  <c r="W124" i="66"/>
  <c r="X112" i="66"/>
  <c r="Y112" i="66" s="1" a="1"/>
  <c r="Y112" i="66" s="1"/>
  <c r="W112" i="66"/>
  <c r="V112" i="66"/>
  <c r="X19" i="66"/>
  <c r="Y19" i="66" s="1" a="1"/>
  <c r="Y19" i="66" s="1"/>
  <c r="V19" i="66"/>
  <c r="W19" i="66"/>
  <c r="W48" i="66"/>
  <c r="V48" i="66"/>
  <c r="X48" i="66"/>
  <c r="Y48" i="66" s="1" a="1"/>
  <c r="Y48" i="66" s="1"/>
  <c r="W34" i="66"/>
  <c r="X34" i="66"/>
  <c r="Y34" i="66" s="1" a="1"/>
  <c r="Y34" i="66" s="1"/>
  <c r="V34" i="66"/>
  <c r="V90" i="66"/>
  <c r="W90" i="66"/>
  <c r="X90" i="66"/>
  <c r="Y90" i="66" s="1" a="1"/>
  <c r="Y90" i="66" s="1"/>
  <c r="X152" i="66"/>
  <c r="Y152" i="66" s="1" a="1"/>
  <c r="Y152" i="66" s="1"/>
  <c r="X106" i="66"/>
  <c r="Y106" i="66" s="1" a="1"/>
  <c r="Y106" i="66" s="1"/>
  <c r="W106" i="66"/>
  <c r="V106" i="66"/>
  <c r="X75" i="66"/>
  <c r="Y75" i="66" s="1" a="1"/>
  <c r="Y75" i="66" s="1"/>
  <c r="V75" i="66"/>
  <c r="W75" i="66"/>
  <c r="X107" i="66"/>
  <c r="Y107" i="66" s="1" a="1"/>
  <c r="Y107" i="66" s="1"/>
  <c r="W107" i="66"/>
  <c r="V107" i="66"/>
  <c r="X95" i="66"/>
  <c r="Y95" i="66" s="1" a="1"/>
  <c r="Y95" i="66" s="1"/>
  <c r="V95" i="66"/>
  <c r="W95" i="66"/>
  <c r="V101" i="66"/>
  <c r="X101" i="66"/>
  <c r="Y101" i="66" s="1" a="1"/>
  <c r="Y101" i="66" s="1"/>
  <c r="W101" i="66"/>
  <c r="X50" i="66"/>
  <c r="Y50" i="66" s="1" a="1"/>
  <c r="Y50" i="66" s="1"/>
  <c r="W50" i="66"/>
  <c r="V50" i="66"/>
  <c r="W45" i="66"/>
  <c r="X45" i="66"/>
  <c r="Y45" i="66" s="1" a="1"/>
  <c r="Y45" i="66" s="1"/>
  <c r="V45" i="66"/>
  <c r="X87" i="66"/>
  <c r="Y87" i="66" s="1" a="1"/>
  <c r="Y87" i="66" s="1"/>
  <c r="W87" i="66"/>
  <c r="V87" i="66"/>
  <c r="X84" i="66"/>
  <c r="Y84" i="66" s="1" a="1"/>
  <c r="Y84" i="66" s="1"/>
  <c r="W84" i="66"/>
  <c r="V84" i="66"/>
  <c r="X59" i="66"/>
  <c r="Y59" i="66" s="1" a="1"/>
  <c r="Y59" i="66" s="1"/>
  <c r="W59" i="66"/>
  <c r="V59" i="66"/>
  <c r="X51" i="66"/>
  <c r="Y51" i="66" s="1" a="1"/>
  <c r="Y51" i="66" s="1"/>
  <c r="W51" i="66"/>
  <c r="V51" i="66"/>
  <c r="W77" i="66"/>
  <c r="V77" i="66"/>
  <c r="X77" i="66"/>
  <c r="Y77" i="66" s="1" a="1"/>
  <c r="Y77" i="66" s="1"/>
  <c r="V119" i="66"/>
  <c r="X119" i="66"/>
  <c r="Y119" i="66" s="1" a="1"/>
  <c r="Y119" i="66" s="1"/>
  <c r="W119" i="66"/>
  <c r="W64" i="66"/>
  <c r="X64" i="66"/>
  <c r="Y64" i="66" s="1" a="1"/>
  <c r="Y64" i="66" s="1"/>
  <c r="V64" i="66"/>
  <c r="V14" i="66"/>
  <c r="W14" i="66"/>
  <c r="X14" i="66"/>
  <c r="Y14" i="66" s="1" a="1"/>
  <c r="Y14" i="66" s="1"/>
  <c r="K169" i="66"/>
  <c r="X96" i="66"/>
  <c r="Y96" i="66" s="1" a="1"/>
  <c r="Y96" i="66" s="1"/>
  <c r="V96" i="66"/>
  <c r="W96" i="66"/>
  <c r="W121" i="66"/>
  <c r="X121" i="66"/>
  <c r="Y121" i="66" s="1" a="1"/>
  <c r="Y121" i="66" s="1"/>
  <c r="V121" i="66"/>
  <c r="X110" i="66"/>
  <c r="Y110" i="66" s="1" a="1"/>
  <c r="Y110" i="66" s="1"/>
  <c r="W110" i="66"/>
  <c r="V110" i="66"/>
  <c r="W53" i="66"/>
  <c r="V53" i="66"/>
  <c r="X53" i="66"/>
  <c r="Y53" i="66" s="1" a="1"/>
  <c r="Y53" i="66" s="1"/>
  <c r="V128" i="66"/>
  <c r="X128" i="66"/>
  <c r="Y128" i="66" s="1" a="1"/>
  <c r="Y128" i="66" s="1"/>
  <c r="W128" i="66"/>
  <c r="V116" i="66"/>
  <c r="X116" i="66"/>
  <c r="Y116" i="66" s="1" a="1"/>
  <c r="Y116" i="66" s="1"/>
  <c r="W116" i="66"/>
  <c r="X22" i="66"/>
  <c r="Y22" i="66" s="1" a="1"/>
  <c r="Y22" i="66" s="1"/>
  <c r="W22" i="66"/>
  <c r="V22" i="66"/>
  <c r="X37" i="66"/>
  <c r="Y37" i="66" s="1" a="1"/>
  <c r="Y37" i="66" s="1"/>
  <c r="W37" i="66"/>
  <c r="V37" i="66"/>
  <c r="X55" i="66"/>
  <c r="Y55" i="66" s="1" a="1"/>
  <c r="Y55" i="66" s="1"/>
  <c r="W55" i="66"/>
  <c r="V55" i="66"/>
  <c r="V86" i="66"/>
  <c r="X86" i="66"/>
  <c r="Y86" i="66" s="1" a="1"/>
  <c r="Y86" i="66" s="1"/>
  <c r="W86" i="66"/>
  <c r="X88" i="66"/>
  <c r="Y88" i="66" s="1" a="1"/>
  <c r="Y88" i="66" s="1"/>
  <c r="V88" i="66"/>
  <c r="W88" i="66"/>
  <c r="W97" i="66"/>
  <c r="X97" i="66"/>
  <c r="Y97" i="66" s="1" a="1"/>
  <c r="Y97" i="66" s="1"/>
  <c r="V97" i="66"/>
  <c r="X26" i="66"/>
  <c r="Y26" i="66" s="1" a="1"/>
  <c r="Y26" i="66" s="1"/>
  <c r="W26" i="66"/>
  <c r="V26" i="66"/>
  <c r="X9" i="66"/>
  <c r="Y9" i="66" s="1" a="1"/>
  <c r="Y9" i="66" s="1"/>
  <c r="V9" i="66"/>
  <c r="W9" i="66"/>
  <c r="X99" i="66"/>
  <c r="Y99" i="66" s="1" a="1"/>
  <c r="Y99" i="66" s="1"/>
  <c r="V99" i="66"/>
  <c r="W99" i="66"/>
  <c r="W141" i="66"/>
  <c r="V141" i="66"/>
  <c r="V10" i="66"/>
  <c r="X10" i="66"/>
  <c r="Y10" i="66" s="1" a="1"/>
  <c r="Y10" i="66" s="1"/>
  <c r="W10" i="66"/>
  <c r="X94" i="66"/>
  <c r="Y94" i="66" s="1" a="1"/>
  <c r="Y94" i="66" s="1"/>
  <c r="V94" i="66"/>
  <c r="W94" i="66"/>
  <c r="V67" i="66"/>
  <c r="X67" i="66"/>
  <c r="Y67" i="66" s="1" a="1"/>
  <c r="Y67" i="66" s="1"/>
  <c r="W67" i="66"/>
  <c r="V91" i="66"/>
  <c r="X91" i="66"/>
  <c r="Y91" i="66" s="1" a="1"/>
  <c r="Y91" i="66" s="1"/>
  <c r="W91" i="66"/>
  <c r="V40" i="66"/>
  <c r="X40" i="66"/>
  <c r="Y40" i="66" s="1" a="1"/>
  <c r="Y40" i="66" s="1"/>
  <c r="W40" i="66"/>
  <c r="X123" i="66"/>
  <c r="Y123" i="66" s="1" a="1"/>
  <c r="Y123" i="66" s="1"/>
  <c r="W123" i="66"/>
  <c r="V123" i="66"/>
  <c r="X126" i="66"/>
  <c r="Y126" i="66" s="1" a="1"/>
  <c r="Y126" i="66" s="1"/>
  <c r="V126" i="66"/>
  <c r="W126" i="66"/>
  <c r="W93" i="66"/>
  <c r="V93" i="66"/>
  <c r="X93" i="66"/>
  <c r="Y93" i="66" s="1" a="1"/>
  <c r="Y93" i="66" s="1"/>
  <c r="W11" i="66"/>
  <c r="X11" i="66"/>
  <c r="Y11" i="66" s="1" a="1"/>
  <c r="Y11" i="66" s="1"/>
  <c r="V11" i="66"/>
  <c r="X54" i="66"/>
  <c r="Y54" i="66" s="1" a="1"/>
  <c r="Y54" i="66" s="1"/>
  <c r="W54" i="66"/>
  <c r="V54" i="66"/>
  <c r="W20" i="66"/>
  <c r="V20" i="66"/>
  <c r="X20" i="66"/>
  <c r="Y20" i="66" s="1" a="1"/>
  <c r="Y20" i="66" s="1"/>
  <c r="W114" i="66"/>
  <c r="X114" i="66"/>
  <c r="Y114" i="66" s="1" a="1"/>
  <c r="Y114" i="66" s="1"/>
  <c r="V114" i="66"/>
  <c r="X111" i="66"/>
  <c r="Y111" i="66" s="1" a="1"/>
  <c r="Y111" i="66" s="1"/>
  <c r="V111" i="66"/>
  <c r="W111" i="66"/>
  <c r="X29" i="66"/>
  <c r="Y29" i="66" s="1" a="1"/>
  <c r="Y29" i="66" s="1"/>
  <c r="W29" i="66"/>
  <c r="V29" i="66"/>
  <c r="X31" i="66"/>
  <c r="Y31" i="66" s="1" a="1"/>
  <c r="Y31" i="66" s="1"/>
  <c r="W31" i="66"/>
  <c r="V31" i="66"/>
  <c r="K167" i="66"/>
  <c r="W25" i="66"/>
  <c r="V25" i="66"/>
  <c r="X25" i="66"/>
  <c r="Y25" i="66" s="1" a="1"/>
  <c r="Y25" i="66" s="1"/>
  <c r="V125" i="66"/>
  <c r="X125" i="66"/>
  <c r="Y125" i="66" s="1" a="1"/>
  <c r="Y125" i="66" s="1"/>
  <c r="W125" i="66"/>
  <c r="V39" i="66"/>
  <c r="W39" i="66"/>
  <c r="X39" i="66"/>
  <c r="Y39" i="66" s="1" a="1"/>
  <c r="Y39" i="66" s="1"/>
  <c r="X24" i="66"/>
  <c r="Y24" i="66" s="1" a="1"/>
  <c r="Y24" i="66" s="1"/>
  <c r="W24" i="66"/>
  <c r="V24" i="66"/>
  <c r="V43" i="66"/>
  <c r="W43" i="66"/>
  <c r="X43" i="66"/>
  <c r="Y43" i="66" s="1" a="1"/>
  <c r="Y43" i="66" s="1"/>
  <c r="W21" i="66"/>
  <c r="V21" i="66"/>
  <c r="X21" i="66"/>
  <c r="Y21" i="66" s="1" a="1"/>
  <c r="Y21" i="66" s="1"/>
  <c r="X78" i="66"/>
  <c r="Y78" i="66" s="1" a="1"/>
  <c r="Y78" i="66" s="1"/>
  <c r="W78" i="66"/>
  <c r="V78" i="66"/>
  <c r="V58" i="66"/>
  <c r="W58" i="66"/>
  <c r="X58" i="66"/>
  <c r="Y58" i="66" s="1" a="1"/>
  <c r="Y58" i="66" s="1"/>
  <c r="X80" i="66"/>
  <c r="Y80" i="66" s="1" a="1"/>
  <c r="Y80" i="66" s="1"/>
  <c r="W80" i="66"/>
  <c r="V80" i="66"/>
  <c r="X57" i="66"/>
  <c r="Y57" i="66" s="1" a="1"/>
  <c r="Y57" i="66" s="1"/>
  <c r="W57" i="66"/>
  <c r="V57" i="66"/>
  <c r="W104" i="66"/>
  <c r="V104" i="66"/>
  <c r="X104" i="66"/>
  <c r="Y104" i="66" s="1" a="1"/>
  <c r="Y104" i="66" s="1"/>
  <c r="W117" i="66"/>
  <c r="V117" i="66"/>
  <c r="X117" i="66"/>
  <c r="Y117" i="66" s="1" a="1"/>
  <c r="Y117" i="66" s="1"/>
  <c r="K145" i="66"/>
  <c r="Q160" i="66"/>
  <c r="K164" i="66"/>
  <c r="K176" i="66"/>
  <c r="L176" i="66" s="1" a="1"/>
  <c r="L176" i="66" s="1"/>
  <c r="K147" i="66"/>
  <c r="K154" i="66"/>
  <c r="K162" i="66"/>
  <c r="K165" i="66"/>
  <c r="K168" i="66"/>
  <c r="K163" i="66"/>
  <c r="K144" i="66"/>
  <c r="K152" i="66"/>
  <c r="Q155" i="66"/>
  <c r="R155" i="66" s="1" a="1"/>
  <c r="R155" i="66" s="1"/>
  <c r="T155" i="66" s="1"/>
  <c r="Q162" i="66"/>
  <c r="Q163" i="66"/>
  <c r="Q176" i="66"/>
  <c r="K173" i="66"/>
  <c r="L173" i="66" s="1" a="1"/>
  <c r="L173" i="66" s="1"/>
  <c r="K158" i="66"/>
  <c r="K166" i="66"/>
  <c r="O107" i="66"/>
  <c r="P54" i="66"/>
  <c r="K143" i="66"/>
  <c r="I34" i="66"/>
  <c r="J34" i="66"/>
  <c r="J106" i="66"/>
  <c r="I106" i="66"/>
  <c r="J41" i="66"/>
  <c r="I41" i="66"/>
  <c r="J76" i="66"/>
  <c r="I76" i="66"/>
  <c r="J82" i="66"/>
  <c r="I82" i="66"/>
  <c r="J115" i="66"/>
  <c r="I115" i="66"/>
  <c r="J94" i="66"/>
  <c r="I94" i="66"/>
  <c r="J13" i="66"/>
  <c r="I13" i="66"/>
  <c r="J27" i="66"/>
  <c r="I27" i="66"/>
  <c r="I124" i="66"/>
  <c r="J124" i="66"/>
  <c r="I125" i="66"/>
  <c r="J125" i="66"/>
  <c r="J39" i="66"/>
  <c r="I39" i="66"/>
  <c r="J136" i="66"/>
  <c r="I136" i="66"/>
  <c r="I40" i="66"/>
  <c r="J40" i="66"/>
  <c r="J123" i="66"/>
  <c r="I123" i="66"/>
  <c r="I46" i="66"/>
  <c r="J46" i="66"/>
  <c r="I126" i="66"/>
  <c r="J126" i="66"/>
  <c r="K153" i="66"/>
  <c r="J93" i="66"/>
  <c r="I93" i="66"/>
  <c r="J11" i="66"/>
  <c r="I11" i="66"/>
  <c r="J54" i="66"/>
  <c r="I54" i="66"/>
  <c r="I20" i="66"/>
  <c r="J20" i="66"/>
  <c r="J114" i="66"/>
  <c r="I114" i="66"/>
  <c r="J111" i="66"/>
  <c r="I111" i="66"/>
  <c r="J29" i="66"/>
  <c r="I29" i="66"/>
  <c r="J31" i="66"/>
  <c r="I31" i="66"/>
  <c r="K133" i="66"/>
  <c r="K148" i="66"/>
  <c r="K150" i="66"/>
  <c r="J43" i="66"/>
  <c r="I43" i="66"/>
  <c r="I122" i="66"/>
  <c r="J122" i="66"/>
  <c r="J21" i="66"/>
  <c r="I21" i="66"/>
  <c r="J105" i="66"/>
  <c r="I105" i="66"/>
  <c r="J78" i="66"/>
  <c r="I78" i="66"/>
  <c r="J28" i="66"/>
  <c r="I28" i="66"/>
  <c r="J58" i="66"/>
  <c r="I58" i="66"/>
  <c r="J80" i="66"/>
  <c r="I80" i="66"/>
  <c r="J57" i="66"/>
  <c r="I57" i="66"/>
  <c r="J104" i="66"/>
  <c r="I104" i="66"/>
  <c r="I117" i="66"/>
  <c r="J117" i="66"/>
  <c r="I17" i="66"/>
  <c r="J17" i="66"/>
  <c r="I132" i="66"/>
  <c r="J132" i="66"/>
  <c r="I33" i="66"/>
  <c r="J33" i="66"/>
  <c r="I49" i="66"/>
  <c r="J49" i="66"/>
  <c r="J73" i="66"/>
  <c r="I73" i="66"/>
  <c r="J138" i="66"/>
  <c r="I138" i="66"/>
  <c r="J113" i="66"/>
  <c r="I113" i="66"/>
  <c r="I99" i="66"/>
  <c r="J99" i="66"/>
  <c r="J32" i="66"/>
  <c r="I32" i="66"/>
  <c r="I75" i="66"/>
  <c r="J75" i="66"/>
  <c r="J98" i="66"/>
  <c r="I98" i="66"/>
  <c r="J90" i="66"/>
  <c r="I90" i="66"/>
  <c r="J107" i="66"/>
  <c r="I107" i="66"/>
  <c r="J9" i="66"/>
  <c r="I9" i="66"/>
  <c r="J70" i="66"/>
  <c r="I70" i="66"/>
  <c r="J12" i="66"/>
  <c r="I12" i="66"/>
  <c r="J25" i="66"/>
  <c r="I25" i="66"/>
  <c r="J81" i="66"/>
  <c r="I81" i="66"/>
  <c r="J142" i="66"/>
  <c r="I142" i="66"/>
  <c r="J63" i="66"/>
  <c r="I63" i="66"/>
  <c r="I61" i="66"/>
  <c r="J61" i="66"/>
  <c r="J91" i="66"/>
  <c r="I91" i="66"/>
  <c r="J24" i="66"/>
  <c r="I24" i="66"/>
  <c r="J137" i="66"/>
  <c r="I137" i="66"/>
  <c r="J112" i="66"/>
  <c r="I112" i="66"/>
  <c r="I44" i="66"/>
  <c r="J44" i="66"/>
  <c r="I16" i="66"/>
  <c r="J16" i="66"/>
  <c r="I36" i="66"/>
  <c r="J36" i="66"/>
  <c r="J60" i="66"/>
  <c r="I60" i="66"/>
  <c r="I89" i="66"/>
  <c r="J89" i="66"/>
  <c r="J83" i="66"/>
  <c r="I83" i="66"/>
  <c r="J131" i="66"/>
  <c r="I131" i="66"/>
  <c r="I42" i="66"/>
  <c r="J42" i="66"/>
  <c r="J79" i="66"/>
  <c r="I79" i="66"/>
  <c r="J19" i="66"/>
  <c r="I19" i="66"/>
  <c r="K149" i="66"/>
  <c r="J74" i="66"/>
  <c r="I74" i="66"/>
  <c r="J56" i="66"/>
  <c r="I56" i="66"/>
  <c r="J66" i="66"/>
  <c r="I66" i="66"/>
  <c r="J65" i="66"/>
  <c r="I65" i="66"/>
  <c r="J68" i="66"/>
  <c r="I68" i="66"/>
  <c r="I102" i="66"/>
  <c r="J102" i="66"/>
  <c r="J30" i="66"/>
  <c r="I30" i="66"/>
  <c r="J23" i="66"/>
  <c r="I23" i="66"/>
  <c r="I62" i="66"/>
  <c r="J62" i="66"/>
  <c r="J52" i="66"/>
  <c r="I52" i="66"/>
  <c r="I130" i="66"/>
  <c r="J130" i="66"/>
  <c r="J18" i="66"/>
  <c r="I18" i="66"/>
  <c r="J71" i="66"/>
  <c r="I71" i="66"/>
  <c r="I72" i="66"/>
  <c r="J72" i="66"/>
  <c r="J38" i="66"/>
  <c r="I38" i="66"/>
  <c r="J135" i="66"/>
  <c r="I135" i="66"/>
  <c r="I129" i="66"/>
  <c r="J129" i="66"/>
  <c r="K157" i="66"/>
  <c r="I103" i="66"/>
  <c r="J103" i="66"/>
  <c r="J7" i="66"/>
  <c r="I7" i="66"/>
  <c r="M7" i="66"/>
  <c r="O7" i="66" s="1"/>
  <c r="J139" i="66"/>
  <c r="I139" i="66"/>
  <c r="J140" i="66"/>
  <c r="I140" i="66"/>
  <c r="I120" i="66"/>
  <c r="J120" i="66"/>
  <c r="I118" i="66"/>
  <c r="J118" i="66"/>
  <c r="K161" i="66"/>
  <c r="J101" i="66"/>
  <c r="I101" i="66"/>
  <c r="I95" i="66"/>
  <c r="J95" i="66"/>
  <c r="J50" i="66"/>
  <c r="I50" i="66"/>
  <c r="J45" i="66"/>
  <c r="I45" i="66"/>
  <c r="J87" i="66"/>
  <c r="I87" i="66"/>
  <c r="J84" i="66"/>
  <c r="I84" i="66"/>
  <c r="J59" i="66"/>
  <c r="I59" i="66"/>
  <c r="J51" i="66"/>
  <c r="I51" i="66"/>
  <c r="J77" i="66"/>
  <c r="I77" i="66"/>
  <c r="J119" i="66"/>
  <c r="I119" i="66"/>
  <c r="J64" i="66"/>
  <c r="I64" i="66"/>
  <c r="J14" i="66"/>
  <c r="I14" i="66"/>
  <c r="K151" i="66"/>
  <c r="I10" i="66"/>
  <c r="J10" i="66"/>
  <c r="J108" i="66"/>
  <c r="I108" i="66"/>
  <c r="J15" i="66"/>
  <c r="I15" i="66"/>
  <c r="I47" i="66"/>
  <c r="J47" i="66"/>
  <c r="J96" i="66"/>
  <c r="I96" i="66"/>
  <c r="J69" i="66"/>
  <c r="I69" i="66"/>
  <c r="J134" i="66"/>
  <c r="I134" i="66"/>
  <c r="J121" i="66"/>
  <c r="I121" i="66"/>
  <c r="J110" i="66"/>
  <c r="I110" i="66"/>
  <c r="J53" i="66"/>
  <c r="I53" i="66"/>
  <c r="J128" i="66"/>
  <c r="I128" i="66"/>
  <c r="J116" i="66"/>
  <c r="I116" i="66"/>
  <c r="J22" i="66"/>
  <c r="I22" i="66"/>
  <c r="J37" i="66"/>
  <c r="I37" i="66"/>
  <c r="J55" i="66"/>
  <c r="I55" i="66"/>
  <c r="J86" i="66"/>
  <c r="I86" i="66"/>
  <c r="J88" i="66"/>
  <c r="I88" i="66"/>
  <c r="I97" i="66"/>
  <c r="J97" i="66"/>
  <c r="J26" i="66"/>
  <c r="I26" i="66"/>
  <c r="K146" i="66"/>
  <c r="J127" i="66"/>
  <c r="I127" i="66"/>
  <c r="I100" i="66"/>
  <c r="J100" i="66"/>
  <c r="K160" i="66"/>
  <c r="J109" i="66"/>
  <c r="I109" i="66"/>
  <c r="J67" i="66"/>
  <c r="I67" i="66"/>
  <c r="J141" i="66"/>
  <c r="I141" i="66"/>
  <c r="J8" i="66"/>
  <c r="I8" i="66"/>
  <c r="J85" i="66"/>
  <c r="I85" i="66"/>
  <c r="J48" i="66"/>
  <c r="I48" i="66"/>
  <c r="M97" i="66"/>
  <c r="O97" i="66" s="1"/>
  <c r="N97" i="66"/>
  <c r="P97" i="66" s="1"/>
  <c r="M104" i="66"/>
  <c r="O104" i="66" s="1"/>
  <c r="N104" i="66"/>
  <c r="P104" i="66" s="1"/>
  <c r="N15" i="66"/>
  <c r="P15" i="66" s="1"/>
  <c r="M15" i="66"/>
  <c r="O15" i="66" s="1"/>
  <c r="N12" i="66"/>
  <c r="P12" i="66" s="1"/>
  <c r="M12" i="66"/>
  <c r="O12" i="66" s="1"/>
  <c r="Q12" i="66" s="1"/>
  <c r="M37" i="66"/>
  <c r="O37" i="66" s="1"/>
  <c r="N37" i="66"/>
  <c r="P37" i="66" s="1"/>
  <c r="M69" i="66"/>
  <c r="O69" i="66" s="1"/>
  <c r="N69" i="66"/>
  <c r="P69" i="66" s="1"/>
  <c r="M62" i="66"/>
  <c r="O62" i="66" s="1"/>
  <c r="N62" i="66"/>
  <c r="P62" i="66" s="1"/>
  <c r="M39" i="66"/>
  <c r="O39" i="66" s="1"/>
  <c r="N39" i="66"/>
  <c r="P39" i="66" s="1"/>
  <c r="N55" i="66"/>
  <c r="P55" i="66" s="1"/>
  <c r="M55" i="66"/>
  <c r="O55" i="66" s="1"/>
  <c r="N98" i="66"/>
  <c r="P98" i="66" s="1"/>
  <c r="M98" i="66"/>
  <c r="O98" i="66" s="1"/>
  <c r="N107" i="66"/>
  <c r="P107" i="66" s="1"/>
  <c r="M107" i="66"/>
  <c r="N54" i="66"/>
  <c r="M54" i="66"/>
  <c r="O54" i="66" s="1"/>
  <c r="N101" i="66"/>
  <c r="P101" i="66" s="1"/>
  <c r="M101" i="66"/>
  <c r="O101" i="66" s="1"/>
  <c r="N100" i="66"/>
  <c r="P100" i="66" s="1"/>
  <c r="M100" i="66"/>
  <c r="O100" i="66" s="1"/>
  <c r="M78" i="66"/>
  <c r="O78" i="66" s="1"/>
  <c r="N78" i="66"/>
  <c r="P78" i="66" s="1"/>
  <c r="M36" i="66"/>
  <c r="O36" i="66" s="1"/>
  <c r="N36" i="66"/>
  <c r="P36" i="66" s="1"/>
  <c r="M20" i="66"/>
  <c r="O20" i="66" s="1"/>
  <c r="N20" i="66"/>
  <c r="P20" i="66" s="1"/>
  <c r="M121" i="66"/>
  <c r="O121" i="66" s="1"/>
  <c r="N121" i="66"/>
  <c r="P121" i="66" s="1"/>
  <c r="N64" i="66"/>
  <c r="P64" i="66" s="1"/>
  <c r="M64" i="66"/>
  <c r="O64" i="66" s="1"/>
  <c r="Q64" i="66" s="1"/>
  <c r="N56" i="66"/>
  <c r="P56" i="66" s="1"/>
  <c r="M56" i="66"/>
  <c r="O56" i="66" s="1"/>
  <c r="N60" i="66"/>
  <c r="P60" i="66" s="1"/>
  <c r="M60" i="66"/>
  <c r="O60" i="66" s="1"/>
  <c r="N28" i="66"/>
  <c r="P28" i="66" s="1"/>
  <c r="M28" i="66"/>
  <c r="O28" i="66" s="1"/>
  <c r="M58" i="66"/>
  <c r="O58" i="66" s="1"/>
  <c r="N58" i="66"/>
  <c r="P58" i="66" s="1"/>
  <c r="N14" i="66"/>
  <c r="P14" i="66" s="1"/>
  <c r="M14" i="66"/>
  <c r="O14" i="66" s="1"/>
  <c r="N7" i="66"/>
  <c r="P7" i="66" s="1"/>
  <c r="M118" i="66"/>
  <c r="O118" i="66" s="1"/>
  <c r="N118" i="66"/>
  <c r="P118" i="66" s="1"/>
  <c r="N108" i="66"/>
  <c r="P108" i="66" s="1"/>
  <c r="M108" i="66"/>
  <c r="M105" i="66"/>
  <c r="O105" i="66" s="1"/>
  <c r="N105" i="66"/>
  <c r="P105" i="66" s="1"/>
  <c r="N81" i="66"/>
  <c r="P81" i="66" s="1"/>
  <c r="M81" i="66"/>
  <c r="O81" i="66" s="1"/>
  <c r="Q81" i="66" s="1"/>
  <c r="M49" i="66"/>
  <c r="O49" i="66" s="1"/>
  <c r="N49" i="66"/>
  <c r="P49" i="66" s="1"/>
  <c r="N123" i="66"/>
  <c r="P123" i="66" s="1"/>
  <c r="M123" i="66"/>
  <c r="O123" i="66" s="1"/>
  <c r="M34" i="66"/>
  <c r="O34" i="66" s="1"/>
  <c r="N34" i="66"/>
  <c r="P34" i="66" s="1"/>
  <c r="M129" i="66"/>
  <c r="O129" i="66" s="1"/>
  <c r="N129" i="66"/>
  <c r="P129" i="66" s="1"/>
  <c r="M66" i="66"/>
  <c r="O66" i="66" s="1"/>
  <c r="Q66" i="66" s="1"/>
  <c r="R66" i="66" s="1" a="1"/>
  <c r="R66" i="66" s="1"/>
  <c r="T66" i="66" s="1"/>
  <c r="N66" i="66"/>
  <c r="P66" i="66" s="1"/>
  <c r="N89" i="66"/>
  <c r="P89" i="66" s="1"/>
  <c r="M89" i="66"/>
  <c r="O89" i="66" s="1"/>
  <c r="N68" i="66"/>
  <c r="P68" i="66" s="1"/>
  <c r="M68" i="66"/>
  <c r="O68" i="66" s="1"/>
  <c r="N99" i="66"/>
  <c r="P99" i="66" s="1"/>
  <c r="M99" i="66"/>
  <c r="O99" i="66" s="1"/>
  <c r="Q99" i="66" s="1"/>
  <c r="N112" i="66"/>
  <c r="P112" i="66" s="1"/>
  <c r="M112" i="66"/>
  <c r="O112" i="66" s="1"/>
  <c r="M22" i="66"/>
  <c r="O22" i="66" s="1"/>
  <c r="N22" i="66"/>
  <c r="P22" i="66" s="1"/>
  <c r="M132" i="66"/>
  <c r="O132" i="66" s="1"/>
  <c r="N132" i="66"/>
  <c r="P132" i="66" s="1"/>
  <c r="N24" i="66"/>
  <c r="P24" i="66" s="1"/>
  <c r="M24" i="66"/>
  <c r="O24" i="66" s="1"/>
  <c r="M114" i="66"/>
  <c r="O114" i="66" s="1"/>
  <c r="N114" i="66"/>
  <c r="P114" i="66" s="1"/>
  <c r="N73" i="66"/>
  <c r="P73" i="66" s="1"/>
  <c r="M73" i="66"/>
  <c r="M43" i="66"/>
  <c r="O43" i="66" s="1"/>
  <c r="N43" i="66"/>
  <c r="P43" i="66" s="1"/>
  <c r="N17" i="66"/>
  <c r="P17" i="66" s="1"/>
  <c r="M17" i="66"/>
  <c r="O17" i="66" s="1"/>
  <c r="N110" i="66"/>
  <c r="P110" i="66" s="1"/>
  <c r="M110" i="66"/>
  <c r="O110" i="66" s="1"/>
  <c r="M130" i="66"/>
  <c r="O130" i="66" s="1"/>
  <c r="N130" i="66"/>
  <c r="P130" i="66" s="1"/>
  <c r="N138" i="66"/>
  <c r="P138" i="66" s="1"/>
  <c r="M138" i="66"/>
  <c r="O138" i="66" s="1"/>
  <c r="N115" i="66"/>
  <c r="P115" i="66" s="1"/>
  <c r="M115" i="66"/>
  <c r="O115" i="66" s="1"/>
  <c r="M131" i="66"/>
  <c r="O131" i="66" s="1"/>
  <c r="N131" i="66"/>
  <c r="P131" i="66" s="1"/>
  <c r="N79" i="66"/>
  <c r="P79" i="66" s="1"/>
  <c r="M79" i="66"/>
  <c r="O79" i="66" s="1"/>
  <c r="Q79" i="66" s="1"/>
  <c r="R79" i="66" s="1" a="1"/>
  <c r="R79" i="66" s="1"/>
  <c r="T79" i="66" s="1"/>
  <c r="N33" i="66"/>
  <c r="P33" i="66" s="1"/>
  <c r="M33" i="66"/>
  <c r="O33" i="66" s="1"/>
  <c r="Q33" i="66" s="1"/>
  <c r="R33" i="66" s="1" a="1"/>
  <c r="R33" i="66" s="1"/>
  <c r="T33" i="66" s="1"/>
  <c r="M40" i="66"/>
  <c r="O40" i="66" s="1"/>
  <c r="N40" i="66"/>
  <c r="P40" i="66" s="1"/>
  <c r="M119" i="66"/>
  <c r="O119" i="66" s="1"/>
  <c r="N119" i="66"/>
  <c r="P119" i="66" s="1"/>
  <c r="N52" i="66"/>
  <c r="P52" i="66" s="1"/>
  <c r="M52" i="66"/>
  <c r="O52" i="66" s="1"/>
  <c r="N124" i="66"/>
  <c r="P124" i="66" s="1"/>
  <c r="M124" i="66"/>
  <c r="O124" i="66" s="1"/>
  <c r="M95" i="66"/>
  <c r="O95" i="66" s="1"/>
  <c r="N95" i="66"/>
  <c r="P95" i="66" s="1"/>
  <c r="M90" i="66"/>
  <c r="O90" i="66" s="1"/>
  <c r="N90" i="66"/>
  <c r="P90" i="66" s="1"/>
  <c r="M65" i="66"/>
  <c r="O65" i="66" s="1"/>
  <c r="N65" i="66"/>
  <c r="P65" i="66" s="1"/>
  <c r="N74" i="66"/>
  <c r="P74" i="66" s="1"/>
  <c r="M74" i="66"/>
  <c r="O74" i="66" s="1"/>
  <c r="N53" i="66"/>
  <c r="P53" i="66" s="1"/>
  <c r="M53" i="66"/>
  <c r="O53" i="66" s="1"/>
  <c r="N102" i="66"/>
  <c r="P102" i="66" s="1"/>
  <c r="M102" i="66"/>
  <c r="O102" i="66" s="1"/>
  <c r="N46" i="66"/>
  <c r="P46" i="66" s="1"/>
  <c r="M46" i="66"/>
  <c r="M50" i="66"/>
  <c r="O50" i="66" s="1"/>
  <c r="N50" i="66"/>
  <c r="P50" i="66" s="1"/>
  <c r="N71" i="66"/>
  <c r="P71" i="66" s="1"/>
  <c r="M71" i="66"/>
  <c r="O71" i="66" s="1"/>
  <c r="Q71" i="66" s="1"/>
  <c r="R71" i="66" s="1" a="1"/>
  <c r="R71" i="66" s="1"/>
  <c r="T71" i="66" s="1"/>
  <c r="M42" i="66"/>
  <c r="O42" i="66" s="1"/>
  <c r="N42" i="66"/>
  <c r="P42" i="66" s="1"/>
  <c r="N26" i="66"/>
  <c r="P26" i="66" s="1"/>
  <c r="M26" i="66"/>
  <c r="O26" i="66" s="1"/>
  <c r="Q26" i="66" s="1"/>
  <c r="R26" i="66" s="1" a="1"/>
  <c r="R26" i="66" s="1"/>
  <c r="T26" i="66" s="1"/>
  <c r="N113" i="66"/>
  <c r="P113" i="66" s="1"/>
  <c r="M113" i="66"/>
  <c r="N72" i="66"/>
  <c r="P72" i="66" s="1"/>
  <c r="M72" i="66"/>
  <c r="O72" i="66" s="1"/>
  <c r="N80" i="66"/>
  <c r="P80" i="66" s="1"/>
  <c r="M80" i="66"/>
  <c r="O80" i="66" s="1"/>
  <c r="N139" i="66"/>
  <c r="P139" i="66" s="1"/>
  <c r="M139" i="66"/>
  <c r="O139" i="66" s="1"/>
  <c r="N111" i="66"/>
  <c r="P111" i="66" s="1"/>
  <c r="M111" i="66"/>
  <c r="O111" i="66" s="1"/>
  <c r="N125" i="66"/>
  <c r="P125" i="66" s="1"/>
  <c r="M125" i="66"/>
  <c r="O125" i="66" s="1"/>
  <c r="M8" i="66"/>
  <c r="O8" i="66" s="1"/>
  <c r="N8" i="66"/>
  <c r="P8" i="66" s="1"/>
  <c r="N140" i="66"/>
  <c r="P140" i="66" s="1"/>
  <c r="M140" i="66"/>
  <c r="O140" i="66" s="1"/>
  <c r="N57" i="66"/>
  <c r="P57" i="66" s="1"/>
  <c r="M57" i="66"/>
  <c r="O57" i="66" s="1"/>
  <c r="N29" i="66"/>
  <c r="P29" i="66" s="1"/>
  <c r="M29" i="66"/>
  <c r="O29" i="66" s="1"/>
  <c r="M126" i="66"/>
  <c r="O126" i="66" s="1"/>
  <c r="N126" i="66"/>
  <c r="P126" i="66" s="1"/>
  <c r="M128" i="66"/>
  <c r="O128" i="66" s="1"/>
  <c r="N128" i="66"/>
  <c r="P128" i="66" s="1"/>
  <c r="N10" i="66"/>
  <c r="P10" i="66" s="1"/>
  <c r="M10" i="66"/>
  <c r="O10" i="66" s="1"/>
  <c r="N45" i="66"/>
  <c r="P45" i="66" s="1"/>
  <c r="M45" i="66"/>
  <c r="O45" i="66" s="1"/>
  <c r="N141" i="66"/>
  <c r="P141" i="66" s="1"/>
  <c r="M141" i="66"/>
  <c r="O141" i="66" s="1"/>
  <c r="Q141" i="66" s="1"/>
  <c r="R141" i="66" s="1" a="1"/>
  <c r="R141" i="66" s="1"/>
  <c r="T141" i="66" s="1"/>
  <c r="M120" i="66"/>
  <c r="O120" i="66" s="1"/>
  <c r="N120" i="66"/>
  <c r="P120" i="66" s="1"/>
  <c r="M142" i="66"/>
  <c r="O142" i="66" s="1"/>
  <c r="N142" i="66"/>
  <c r="P142" i="66" s="1"/>
  <c r="N109" i="66"/>
  <c r="P109" i="66" s="1"/>
  <c r="M109" i="66"/>
  <c r="M63" i="66"/>
  <c r="O63" i="66" s="1"/>
  <c r="N63" i="66"/>
  <c r="P63" i="66" s="1"/>
  <c r="N47" i="66"/>
  <c r="P47" i="66" s="1"/>
  <c r="M47" i="66"/>
  <c r="O47" i="66" s="1"/>
  <c r="Q47" i="66" s="1"/>
  <c r="R47" i="66" s="1" a="1"/>
  <c r="R47" i="66" s="1"/>
  <c r="T47" i="66" s="1"/>
  <c r="M19" i="66"/>
  <c r="N19" i="66"/>
  <c r="P19" i="66" s="1"/>
  <c r="M94" i="66"/>
  <c r="O94" i="66" s="1"/>
  <c r="N94" i="66"/>
  <c r="P94" i="66" s="1"/>
  <c r="N61" i="66"/>
  <c r="P61" i="66" s="1"/>
  <c r="M61" i="66"/>
  <c r="O61" i="66" s="1"/>
  <c r="M9" i="66"/>
  <c r="O9" i="66" s="1"/>
  <c r="N9" i="66"/>
  <c r="P9" i="66" s="1"/>
  <c r="M44" i="66"/>
  <c r="O44" i="66" s="1"/>
  <c r="N44" i="66"/>
  <c r="P44" i="66" s="1"/>
  <c r="M134" i="66"/>
  <c r="O134" i="66" s="1"/>
  <c r="N134" i="66"/>
  <c r="P134" i="66" s="1"/>
  <c r="N13" i="66"/>
  <c r="P13" i="66" s="1"/>
  <c r="M13" i="66"/>
  <c r="O13" i="66" s="1"/>
  <c r="N135" i="66"/>
  <c r="P135" i="66" s="1"/>
  <c r="M135" i="66"/>
  <c r="O135" i="66" s="1"/>
  <c r="N117" i="66"/>
  <c r="P117" i="66" s="1"/>
  <c r="M117" i="66"/>
  <c r="O117" i="66" s="1"/>
  <c r="Q117" i="66" s="1"/>
  <c r="M93" i="66"/>
  <c r="O93" i="66" s="1"/>
  <c r="N93" i="66"/>
  <c r="P93" i="66" s="1"/>
  <c r="M91" i="66"/>
  <c r="O91" i="66" s="1"/>
  <c r="N91" i="66"/>
  <c r="P91" i="66" s="1"/>
  <c r="M76" i="66"/>
  <c r="O76" i="66" s="1"/>
  <c r="N76" i="66"/>
  <c r="P76" i="66" s="1"/>
  <c r="N70" i="66"/>
  <c r="P70" i="66" s="1"/>
  <c r="M70" i="66"/>
  <c r="O70" i="66" s="1"/>
  <c r="N83" i="66"/>
  <c r="P83" i="66" s="1"/>
  <c r="M83" i="66"/>
  <c r="O83" i="66" s="1"/>
  <c r="Q83" i="66" s="1"/>
  <c r="R83" i="66" s="1" a="1"/>
  <c r="R83" i="66" s="1"/>
  <c r="T83" i="66" s="1"/>
  <c r="M18" i="66"/>
  <c r="O18" i="66" s="1"/>
  <c r="N18" i="66"/>
  <c r="P18" i="66" s="1"/>
  <c r="N32" i="66"/>
  <c r="P32" i="66" s="1"/>
  <c r="M32" i="66"/>
  <c r="O32" i="66" s="1"/>
  <c r="N87" i="66"/>
  <c r="P87" i="66" s="1"/>
  <c r="M87" i="66"/>
  <c r="N137" i="66"/>
  <c r="P137" i="66" s="1"/>
  <c r="M137" i="66"/>
  <c r="O137" i="66" s="1"/>
  <c r="N85" i="66"/>
  <c r="P85" i="66" s="1"/>
  <c r="M85" i="66"/>
  <c r="M106" i="66"/>
  <c r="O106" i="66" s="1"/>
  <c r="N106" i="66"/>
  <c r="P106" i="66" s="1"/>
  <c r="N59" i="66"/>
  <c r="P59" i="66" s="1"/>
  <c r="M59" i="66"/>
  <c r="O59" i="66" s="1"/>
  <c r="M48" i="66"/>
  <c r="O48" i="66" s="1"/>
  <c r="N48" i="66"/>
  <c r="P48" i="66" s="1"/>
  <c r="M41" i="66"/>
  <c r="O41" i="66" s="1"/>
  <c r="N41" i="66"/>
  <c r="P41" i="66" s="1"/>
  <c r="N51" i="66"/>
  <c r="P51" i="66" s="1"/>
  <c r="M51" i="66"/>
  <c r="O51" i="66" s="1"/>
  <c r="Q51" i="66" s="1"/>
  <c r="R51" i="66" s="1" a="1"/>
  <c r="R51" i="66" s="1"/>
  <c r="T51" i="66" s="1"/>
  <c r="N38" i="66"/>
  <c r="P38" i="66" s="1"/>
  <c r="M38" i="66"/>
  <c r="O38" i="66" s="1"/>
  <c r="M77" i="66"/>
  <c r="O77" i="66" s="1"/>
  <c r="N77" i="66"/>
  <c r="P77" i="66" s="1"/>
  <c r="N88" i="66"/>
  <c r="P88" i="66" s="1"/>
  <c r="M88" i="66"/>
  <c r="O88" i="66" s="1"/>
  <c r="N136" i="66"/>
  <c r="P136" i="66" s="1"/>
  <c r="M136" i="66"/>
  <c r="N82" i="66"/>
  <c r="P82" i="66" s="1"/>
  <c r="M82" i="66"/>
  <c r="O82" i="66" s="1"/>
  <c r="N103" i="66"/>
  <c r="P103" i="66" s="1"/>
  <c r="M103" i="66"/>
  <c r="M127" i="66"/>
  <c r="O127" i="66" s="1"/>
  <c r="N127" i="66"/>
  <c r="P127" i="66" s="1"/>
  <c r="M30" i="66"/>
  <c r="O30" i="66" s="1"/>
  <c r="N30" i="66"/>
  <c r="N116" i="66"/>
  <c r="P116" i="66" s="1"/>
  <c r="M116" i="66"/>
  <c r="O116" i="66" s="1"/>
  <c r="N84" i="66"/>
  <c r="P84" i="66" s="1"/>
  <c r="M84" i="66"/>
  <c r="O84" i="66" s="1"/>
  <c r="Q84" i="66" s="1"/>
  <c r="N23" i="66"/>
  <c r="P23" i="66" s="1"/>
  <c r="M23" i="66"/>
  <c r="O23" i="66" s="1"/>
  <c r="N96" i="66"/>
  <c r="P96" i="66" s="1"/>
  <c r="M96" i="66"/>
  <c r="O96" i="66" s="1"/>
  <c r="N75" i="66"/>
  <c r="P75" i="66" s="1"/>
  <c r="M75" i="66"/>
  <c r="O75" i="66" s="1"/>
  <c r="Q75" i="66" s="1"/>
  <c r="R75" i="66" s="1" a="1"/>
  <c r="R75" i="66" s="1"/>
  <c r="T75" i="66" s="1"/>
  <c r="N31" i="66"/>
  <c r="P31" i="66" s="1"/>
  <c r="M31" i="66"/>
  <c r="O31" i="66" s="1"/>
  <c r="Q31" i="66" s="1"/>
  <c r="R31" i="66" s="1" a="1"/>
  <c r="R31" i="66" s="1"/>
  <c r="T31" i="66" s="1"/>
  <c r="N25" i="66"/>
  <c r="P25" i="66" s="1"/>
  <c r="M25" i="66"/>
  <c r="O25" i="66" s="1"/>
  <c r="M86" i="66"/>
  <c r="O86" i="66" s="1"/>
  <c r="N86" i="66"/>
  <c r="P86" i="66" s="1"/>
  <c r="M16" i="66"/>
  <c r="O16" i="66" s="1"/>
  <c r="N16" i="66"/>
  <c r="P16" i="66" s="1"/>
  <c r="M122" i="66"/>
  <c r="O122" i="66" s="1"/>
  <c r="N122" i="66"/>
  <c r="P122" i="66" s="1"/>
  <c r="M21" i="66"/>
  <c r="O21" i="66" s="1"/>
  <c r="N21" i="66"/>
  <c r="P21" i="66" s="1"/>
  <c r="N11" i="66"/>
  <c r="P11" i="66" s="1"/>
  <c r="M11" i="66"/>
  <c r="O11" i="66" s="1"/>
  <c r="N27" i="66"/>
  <c r="M27" i="66"/>
  <c r="O27" i="66" s="1"/>
  <c r="M67" i="66"/>
  <c r="O67" i="66" s="1"/>
  <c r="N67" i="66"/>
  <c r="P67" i="66" s="1"/>
  <c r="Z152" i="66"/>
  <c r="AB152" i="66" s="1"/>
  <c r="AC152" i="66" s="1" a="1"/>
  <c r="AC152" i="66" s="1"/>
  <c r="Z147" i="66"/>
  <c r="AB147" i="66" s="1"/>
  <c r="AC147" i="66" s="1" a="1"/>
  <c r="AC147" i="66" s="1"/>
  <c r="Z150" i="66"/>
  <c r="AB150" i="66" s="1"/>
  <c r="AC150" i="66" s="1" a="1"/>
  <c r="AC150" i="66" s="1"/>
  <c r="Z151" i="66"/>
  <c r="AB151" i="66" s="1"/>
  <c r="AC151" i="66" s="1" a="1"/>
  <c r="AC151" i="66" s="1"/>
  <c r="Z145" i="66"/>
  <c r="AB145" i="66" s="1"/>
  <c r="AC145" i="66" s="1" a="1"/>
  <c r="AC145" i="66" s="1"/>
  <c r="Z143" i="66"/>
  <c r="Z148" i="66"/>
  <c r="AB148" i="66" s="1"/>
  <c r="AC148" i="66" s="1" a="1"/>
  <c r="AC148" i="66" s="1"/>
  <c r="Z144" i="66"/>
  <c r="AB144" i="66" s="1"/>
  <c r="AC144" i="66" s="1" a="1"/>
  <c r="AC144" i="66" s="1"/>
  <c r="Z149" i="66"/>
  <c r="AB149" i="66" s="1"/>
  <c r="AC149" i="66" s="1" a="1"/>
  <c r="AC149" i="66" s="1"/>
  <c r="Z146" i="66"/>
  <c r="AB146" i="66" s="1"/>
  <c r="AC146" i="66" s="1" a="1"/>
  <c r="AC146" i="66" s="1"/>
  <c r="Z164" i="66"/>
  <c r="AB164" i="66" s="1"/>
  <c r="AC164" i="66" s="1" a="1"/>
  <c r="AC164" i="66" s="1"/>
  <c r="Z160" i="66"/>
  <c r="AB160" i="66" s="1"/>
  <c r="AC160" i="66" s="1" a="1"/>
  <c r="AC160" i="66" s="1"/>
  <c r="Z157" i="66"/>
  <c r="AB157" i="66" s="1"/>
  <c r="AC157" i="66" s="1" a="1"/>
  <c r="AC157" i="66" s="1"/>
  <c r="Z165" i="66"/>
  <c r="AB165" i="66" s="1"/>
  <c r="AC165" i="66" s="1" a="1"/>
  <c r="AC165" i="66" s="1"/>
  <c r="Z159" i="66"/>
  <c r="AB159" i="66" s="1"/>
  <c r="AC159" i="66" s="1" a="1"/>
  <c r="AC159" i="66" s="1"/>
  <c r="Z167" i="66"/>
  <c r="AB167" i="66" s="1"/>
  <c r="AC167" i="66" s="1" a="1"/>
  <c r="AC167" i="66" s="1"/>
  <c r="Z166" i="66"/>
  <c r="AB166" i="66" s="1"/>
  <c r="AC166" i="66" s="1" a="1"/>
  <c r="AC166" i="66" s="1"/>
  <c r="Z162" i="66"/>
  <c r="AB162" i="66" s="1"/>
  <c r="AC162" i="66" s="1" a="1"/>
  <c r="AC162" i="66" s="1"/>
  <c r="Z155" i="66"/>
  <c r="AB155" i="66" s="1"/>
  <c r="AC155" i="66" s="1" a="1"/>
  <c r="AC155" i="66" s="1"/>
  <c r="Z158" i="66"/>
  <c r="AB158" i="66" s="1"/>
  <c r="AC158" i="66" s="1" a="1"/>
  <c r="AC158" i="66" s="1"/>
  <c r="Z154" i="66"/>
  <c r="AB154" i="66" s="1"/>
  <c r="AC154" i="66" s="1" a="1"/>
  <c r="AC154" i="66" s="1"/>
  <c r="R159" i="66" a="1"/>
  <c r="R159" i="66" s="1"/>
  <c r="T159" i="66" s="1"/>
  <c r="R150" i="66" a="1"/>
  <c r="R150" i="66" s="1"/>
  <c r="T150" i="66" s="1"/>
  <c r="R154" i="66" a="1"/>
  <c r="R154" i="66" s="1"/>
  <c r="T154" i="66" s="1"/>
  <c r="R166" i="66" a="1"/>
  <c r="R166" i="66" s="1"/>
  <c r="T166" i="66" s="1"/>
  <c r="Z153" i="66"/>
  <c r="AB153" i="66" s="1"/>
  <c r="AC153" i="66" s="1" a="1"/>
  <c r="AC153" i="66" s="1"/>
  <c r="R157" i="66" a="1"/>
  <c r="R157" i="66" s="1"/>
  <c r="T157" i="66" s="1"/>
  <c r="R147" i="66" a="1"/>
  <c r="R147" i="66" s="1"/>
  <c r="T147" i="66" s="1"/>
  <c r="R143" i="66" a="1"/>
  <c r="R143" i="66" s="1"/>
  <c r="T143" i="66" s="1"/>
  <c r="R149" i="66" a="1"/>
  <c r="R149" i="66" s="1"/>
  <c r="T149" i="66" s="1"/>
  <c r="X141" i="66" l="1"/>
  <c r="Y141" i="66" s="1" a="1"/>
  <c r="Y141" i="66" s="1"/>
  <c r="Q15" i="66"/>
  <c r="R15" i="66" s="1" a="1"/>
  <c r="R15" i="66" s="1"/>
  <c r="T15" i="66" s="1"/>
  <c r="Q43" i="66"/>
  <c r="Q55" i="66"/>
  <c r="R55" i="66" s="1" a="1"/>
  <c r="R55" i="66" s="1"/>
  <c r="T55" i="66" s="1"/>
  <c r="Q115" i="66"/>
  <c r="R115" i="66" s="1" a="1"/>
  <c r="R115" i="66" s="1"/>
  <c r="T115" i="66" s="1"/>
  <c r="Q89" i="66"/>
  <c r="Q49" i="66"/>
  <c r="Q32" i="66"/>
  <c r="R32" i="66" s="1" a="1"/>
  <c r="R32" i="66" s="1"/>
  <c r="T32" i="66" s="1"/>
  <c r="Q82" i="66"/>
  <c r="R82" i="66" s="1" a="1"/>
  <c r="R82" i="66" s="1"/>
  <c r="T82" i="66" s="1"/>
  <c r="Z141" i="66"/>
  <c r="AB141" i="66" s="1"/>
  <c r="AC141" i="66" s="1" a="1"/>
  <c r="AC141" i="66" s="1"/>
  <c r="Z142" i="66"/>
  <c r="AB142" i="66" s="1"/>
  <c r="AC142" i="66" s="1" a="1"/>
  <c r="AC142" i="66" s="1"/>
  <c r="Q112" i="66"/>
  <c r="Q91" i="66"/>
  <c r="R91" i="66" s="1" a="1"/>
  <c r="R91" i="66" s="1"/>
  <c r="T91" i="66" s="1"/>
  <c r="Q54" i="66"/>
  <c r="R54" i="66" s="1" a="1"/>
  <c r="R54" i="66" s="1"/>
  <c r="T54" i="66" s="1"/>
  <c r="Q105" i="66"/>
  <c r="Q107" i="66"/>
  <c r="Q10" i="66"/>
  <c r="R10" i="66" s="1" a="1"/>
  <c r="R10" i="66" s="1"/>
  <c r="T10" i="66" s="1"/>
  <c r="Q62" i="66"/>
  <c r="Q114" i="66"/>
  <c r="R114" i="66" s="1" a="1"/>
  <c r="R114" i="66" s="1"/>
  <c r="T114" i="66" s="1"/>
  <c r="Q96" i="66"/>
  <c r="R96" i="66" s="1" a="1"/>
  <c r="R96" i="66" s="1"/>
  <c r="T96" i="66" s="1"/>
  <c r="Q119" i="66"/>
  <c r="R119" i="66" s="1" a="1"/>
  <c r="R119" i="66" s="1"/>
  <c r="T119" i="66" s="1"/>
  <c r="Q132" i="66"/>
  <c r="R132" i="66" s="1" a="1"/>
  <c r="R132" i="66" s="1"/>
  <c r="T132" i="66" s="1"/>
  <c r="Q118" i="66"/>
  <c r="R118" i="66" s="1" a="1"/>
  <c r="R118" i="66" s="1"/>
  <c r="T118" i="66" s="1"/>
  <c r="Q23" i="66"/>
  <c r="R23" i="66" s="1" a="1"/>
  <c r="R23" i="66" s="1"/>
  <c r="T23" i="66" s="1"/>
  <c r="Q59" i="66"/>
  <c r="R59" i="66" s="1" a="1"/>
  <c r="R59" i="66" s="1"/>
  <c r="T59" i="66" s="1"/>
  <c r="Q22" i="66"/>
  <c r="R22" i="66" s="1" a="1"/>
  <c r="R22" i="66" s="1"/>
  <c r="T22" i="66" s="1"/>
  <c r="Q14" i="66"/>
  <c r="R14" i="66" s="1" a="1"/>
  <c r="R14" i="66" s="1"/>
  <c r="T14" i="66" s="1"/>
  <c r="Q68" i="66"/>
  <c r="R68" i="66" s="1" a="1"/>
  <c r="R68" i="66" s="1"/>
  <c r="T68" i="66" s="1"/>
  <c r="Q39" i="66"/>
  <c r="R39" i="66" s="1" a="1"/>
  <c r="R39" i="66" s="1"/>
  <c r="T39" i="66" s="1"/>
  <c r="Q127" i="66"/>
  <c r="Q29" i="66"/>
  <c r="R29" i="66" s="1" a="1"/>
  <c r="R29" i="66" s="1"/>
  <c r="T29" i="66" s="1"/>
  <c r="Q125" i="66"/>
  <c r="Q17" i="66"/>
  <c r="R17" i="66" s="1" a="1"/>
  <c r="R17" i="66" s="1"/>
  <c r="T17" i="66" s="1"/>
  <c r="Q129" i="66"/>
  <c r="R129" i="66" s="1" a="1"/>
  <c r="R129" i="66" s="1"/>
  <c r="T129" i="66" s="1"/>
  <c r="Q8" i="66"/>
  <c r="R8" i="66" s="1" a="1"/>
  <c r="R8" i="66" s="1"/>
  <c r="T8" i="66" s="1"/>
  <c r="Q130" i="66"/>
  <c r="Q16" i="66"/>
  <c r="Q63" i="66"/>
  <c r="R63" i="66" s="1" a="1"/>
  <c r="R63" i="66" s="1"/>
  <c r="T63" i="66" s="1"/>
  <c r="Q36" i="66"/>
  <c r="R36" i="66" s="1" a="1"/>
  <c r="R36" i="66" s="1"/>
  <c r="T36" i="66" s="1"/>
  <c r="Q57" i="66"/>
  <c r="R57" i="66" s="1" a="1"/>
  <c r="R57" i="66" s="1"/>
  <c r="T57" i="66" s="1"/>
  <c r="Q94" i="66"/>
  <c r="R94" i="66" s="1" a="1"/>
  <c r="R94" i="66" s="1"/>
  <c r="T94" i="66" s="1"/>
  <c r="Q140" i="66"/>
  <c r="Q53" i="66"/>
  <c r="R53" i="66" s="1" a="1"/>
  <c r="R53" i="66" s="1"/>
  <c r="T53" i="66" s="1"/>
  <c r="Q37" i="66"/>
  <c r="R37" i="66" s="1" a="1"/>
  <c r="R37" i="66" s="1"/>
  <c r="T37" i="66" s="1"/>
  <c r="Q18" i="66"/>
  <c r="R18" i="66" s="1" a="1"/>
  <c r="R18" i="66" s="1"/>
  <c r="T18" i="66" s="1"/>
  <c r="Q74" i="66"/>
  <c r="R74" i="66" s="1" a="1"/>
  <c r="R74" i="66" s="1"/>
  <c r="T74" i="66" s="1"/>
  <c r="Q110" i="66"/>
  <c r="R110" i="66" s="1" a="1"/>
  <c r="R110" i="66" s="1"/>
  <c r="T110" i="66" s="1"/>
  <c r="Q121" i="66"/>
  <c r="R121" i="66" s="1" a="1"/>
  <c r="R121" i="66" s="1"/>
  <c r="T121" i="66" s="1"/>
  <c r="Q20" i="66"/>
  <c r="R20" i="66" s="1" a="1"/>
  <c r="R20" i="66" s="1"/>
  <c r="T20" i="66" s="1"/>
  <c r="Q122" i="66"/>
  <c r="R122" i="66" s="1" a="1"/>
  <c r="R122" i="66" s="1"/>
  <c r="T122" i="66" s="1"/>
  <c r="Q88" i="66"/>
  <c r="R88" i="66" s="1" a="1"/>
  <c r="R88" i="66" s="1"/>
  <c r="T88" i="66" s="1"/>
  <c r="Q70" i="66"/>
  <c r="R70" i="66" s="1" a="1"/>
  <c r="R70" i="66" s="1"/>
  <c r="T70" i="66" s="1"/>
  <c r="Q65" i="66"/>
  <c r="R65" i="66" s="1" a="1"/>
  <c r="R65" i="66" s="1"/>
  <c r="T65" i="66" s="1"/>
  <c r="Q86" i="66"/>
  <c r="Q77" i="66"/>
  <c r="R77" i="66" s="1" a="1"/>
  <c r="R77" i="66" s="1"/>
  <c r="T77" i="66" s="1"/>
  <c r="Q76" i="66"/>
  <c r="R76" i="66" s="1" a="1"/>
  <c r="R76" i="66" s="1"/>
  <c r="T76" i="66" s="1"/>
  <c r="Q78" i="66"/>
  <c r="R78" i="66" s="1" a="1"/>
  <c r="R78" i="66" s="1"/>
  <c r="T78" i="66" s="1"/>
  <c r="Q97" i="66"/>
  <c r="R97" i="66" s="1" a="1"/>
  <c r="R97" i="66" s="1"/>
  <c r="T97" i="66" s="1"/>
  <c r="Q25" i="66"/>
  <c r="R25" i="66" s="1" a="1"/>
  <c r="R25" i="66" s="1"/>
  <c r="T25" i="66" s="1"/>
  <c r="Q38" i="66"/>
  <c r="R38" i="66" s="1" a="1"/>
  <c r="R38" i="66" s="1"/>
  <c r="Q80" i="66"/>
  <c r="R80" i="66" s="1" a="1"/>
  <c r="R80" i="66" s="1"/>
  <c r="T80" i="66" s="1"/>
  <c r="Q124" i="66"/>
  <c r="Q93" i="66"/>
  <c r="R93" i="66" s="1" a="1"/>
  <c r="R93" i="66" s="1"/>
  <c r="T93" i="66" s="1"/>
  <c r="Q120" i="66"/>
  <c r="R120" i="66" s="1" a="1"/>
  <c r="R120" i="66" s="1"/>
  <c r="T120" i="66" s="1"/>
  <c r="Q72" i="66"/>
  <c r="R72" i="66" s="1" a="1"/>
  <c r="R72" i="66" s="1"/>
  <c r="T72" i="66" s="1"/>
  <c r="Q52" i="66"/>
  <c r="R52" i="66" s="1" a="1"/>
  <c r="R52" i="66" s="1"/>
  <c r="T52" i="66" s="1"/>
  <c r="Q24" i="66"/>
  <c r="Q40" i="66"/>
  <c r="R40" i="66" s="1" a="1"/>
  <c r="R40" i="66" s="1"/>
  <c r="T40" i="66" s="1"/>
  <c r="Q41" i="66"/>
  <c r="Q7" i="66"/>
  <c r="Q42" i="66"/>
  <c r="R42" i="66" s="1" a="1"/>
  <c r="R42" i="66" s="1"/>
  <c r="T42" i="66" s="1"/>
  <c r="Q134" i="66"/>
  <c r="Q58" i="66"/>
  <c r="R58" i="66" s="1" a="1"/>
  <c r="R58" i="66" s="1"/>
  <c r="T58" i="66" s="1"/>
  <c r="Q106" i="66"/>
  <c r="Q116" i="66"/>
  <c r="R116" i="66" s="1" a="1"/>
  <c r="R116" i="66" s="1"/>
  <c r="T116" i="66" s="1"/>
  <c r="Q128" i="66"/>
  <c r="R128" i="66" s="1" a="1"/>
  <c r="R128" i="66" s="1"/>
  <c r="T128" i="66" s="1"/>
  <c r="Q50" i="66"/>
  <c r="Q131" i="66"/>
  <c r="Q60" i="66"/>
  <c r="R60" i="66" s="1" a="1"/>
  <c r="R60" i="66" s="1"/>
  <c r="T60" i="66" s="1"/>
  <c r="Q48" i="66"/>
  <c r="Q56" i="66"/>
  <c r="O85" i="66"/>
  <c r="Q85" i="66" s="1"/>
  <c r="R85" i="66" s="1" a="1"/>
  <c r="R85" i="66" s="1"/>
  <c r="T85" i="66" s="1"/>
  <c r="R103" i="66" a="1"/>
  <c r="R103" i="66" s="1"/>
  <c r="T103" i="66" s="1"/>
  <c r="O87" i="66"/>
  <c r="Q87" i="66" s="1"/>
  <c r="R87" i="66" s="1" a="1"/>
  <c r="R87" i="66" s="1"/>
  <c r="T87" i="66" s="1"/>
  <c r="P30" i="66"/>
  <c r="Q30" i="66" s="1"/>
  <c r="R30" i="66" s="1" a="1"/>
  <c r="R30" i="66" s="1"/>
  <c r="T30" i="66" s="1"/>
  <c r="O19" i="66"/>
  <c r="Q19" i="66" s="1"/>
  <c r="R19" i="66" s="1" a="1"/>
  <c r="R19" i="66" s="1"/>
  <c r="T19" i="66" s="1"/>
  <c r="P27" i="66"/>
  <c r="Q27" i="66" s="1"/>
  <c r="R27" i="66" s="1" a="1"/>
  <c r="R27" i="66" s="1"/>
  <c r="T27" i="66" s="1"/>
  <c r="O109" i="66"/>
  <c r="Q109" i="66" s="1"/>
  <c r="R109" i="66" s="1" a="1"/>
  <c r="R109" i="66" s="1"/>
  <c r="T109" i="66" s="1"/>
  <c r="O136" i="66"/>
  <c r="Q136" i="66" s="1"/>
  <c r="R136" i="66" s="1" a="1"/>
  <c r="R136" i="66" s="1"/>
  <c r="T136" i="66" s="1"/>
  <c r="O108" i="66"/>
  <c r="Q108" i="66" s="1"/>
  <c r="R108" i="66" s="1" a="1"/>
  <c r="R108" i="66" s="1"/>
  <c r="T108" i="66" s="1"/>
  <c r="O103" i="66"/>
  <c r="Q103" i="66" s="1"/>
  <c r="K14" i="66"/>
  <c r="K12" i="66"/>
  <c r="L12" i="66" s="1" a="1"/>
  <c r="L12" i="66" s="1"/>
  <c r="Q28" i="66"/>
  <c r="R28" i="66" s="1" a="1"/>
  <c r="R28" i="66" s="1"/>
  <c r="T28" i="66" s="1"/>
  <c r="K39" i="66"/>
  <c r="AD7" i="66"/>
  <c r="K13" i="66"/>
  <c r="L13" i="66" s="1" a="1"/>
  <c r="L13" i="66" s="1"/>
  <c r="Q102" i="66"/>
  <c r="R102" i="66" s="1" a="1"/>
  <c r="R102" i="66" s="1"/>
  <c r="T102" i="66" s="1"/>
  <c r="K131" i="66"/>
  <c r="K43" i="66"/>
  <c r="L43" i="66" s="1" a="1"/>
  <c r="L43" i="66" s="1"/>
  <c r="K134" i="66"/>
  <c r="K135" i="66"/>
  <c r="K56" i="66"/>
  <c r="L56" i="66" s="1" a="1"/>
  <c r="L56" i="66" s="1"/>
  <c r="K11" i="66"/>
  <c r="Q123" i="66"/>
  <c r="R123" i="66" s="1" a="1"/>
  <c r="R123" i="66" s="1"/>
  <c r="T123" i="66" s="1"/>
  <c r="K101" i="66"/>
  <c r="K142" i="66"/>
  <c r="K73" i="66"/>
  <c r="K123" i="66"/>
  <c r="Q104" i="66"/>
  <c r="Q101" i="66"/>
  <c r="R101" i="66" s="1" a="1"/>
  <c r="R101" i="66" s="1"/>
  <c r="T101" i="66" s="1"/>
  <c r="K85" i="66"/>
  <c r="K22" i="66"/>
  <c r="K140" i="66"/>
  <c r="K23" i="66"/>
  <c r="K31" i="66"/>
  <c r="K81" i="66"/>
  <c r="K64" i="66"/>
  <c r="K60" i="66"/>
  <c r="K70" i="66"/>
  <c r="Q44" i="66"/>
  <c r="R44" i="66" s="1" a="1"/>
  <c r="R44" i="66" s="1"/>
  <c r="T44" i="66" s="1"/>
  <c r="Q9" i="66"/>
  <c r="R9" i="66" s="1" a="1"/>
  <c r="R9" i="66" s="1"/>
  <c r="T9" i="66" s="1"/>
  <c r="K41" i="66"/>
  <c r="Q137" i="66"/>
  <c r="R137" i="66" s="1" a="1"/>
  <c r="R137" i="66" s="1"/>
  <c r="T137" i="66" s="1"/>
  <c r="K77" i="66"/>
  <c r="K107" i="66"/>
  <c r="K104" i="66"/>
  <c r="K27" i="66"/>
  <c r="K59" i="66"/>
  <c r="K112" i="66"/>
  <c r="K98" i="66"/>
  <c r="K80" i="66"/>
  <c r="K94" i="66"/>
  <c r="Q69" i="66"/>
  <c r="R69" i="66" s="1" a="1"/>
  <c r="R69" i="66" s="1"/>
  <c r="T69" i="66" s="1"/>
  <c r="Q11" i="66"/>
  <c r="R11" i="66" s="1" a="1"/>
  <c r="R11" i="66" s="1"/>
  <c r="T11" i="66" s="1"/>
  <c r="Q138" i="66"/>
  <c r="Q139" i="66"/>
  <c r="K83" i="66"/>
  <c r="K25" i="66"/>
  <c r="Q100" i="66"/>
  <c r="R100" i="66" s="1" a="1"/>
  <c r="R100" i="66" s="1"/>
  <c r="T100" i="66" s="1"/>
  <c r="K48" i="66"/>
  <c r="L48" i="66" s="1" a="1"/>
  <c r="L48" i="66" s="1"/>
  <c r="K37" i="66"/>
  <c r="K36" i="66"/>
  <c r="K117" i="66"/>
  <c r="K124" i="66"/>
  <c r="Q135" i="66"/>
  <c r="R135" i="66" s="1" a="1"/>
  <c r="R135" i="66" s="1"/>
  <c r="T135" i="66" s="1"/>
  <c r="Q13" i="66"/>
  <c r="Q98" i="66"/>
  <c r="R98" i="66" s="1" a="1"/>
  <c r="R98" i="66" s="1"/>
  <c r="T98" i="66" s="1"/>
  <c r="K67" i="66"/>
  <c r="K53" i="66"/>
  <c r="K68" i="66"/>
  <c r="K114" i="66"/>
  <c r="Q126" i="66"/>
  <c r="R126" i="66" s="1" a="1"/>
  <c r="R126" i="66" s="1"/>
  <c r="T126" i="66" s="1"/>
  <c r="Q67" i="66"/>
  <c r="R67" i="66" s="1" a="1"/>
  <c r="R67" i="66" s="1"/>
  <c r="T67" i="66" s="1"/>
  <c r="Q61" i="66"/>
  <c r="R61" i="66" s="1" a="1"/>
  <c r="R61" i="66" s="1"/>
  <c r="T61" i="66" s="1"/>
  <c r="K45" i="66"/>
  <c r="L45" i="66" s="1" a="1"/>
  <c r="L45" i="66" s="1"/>
  <c r="K91" i="66"/>
  <c r="K78" i="66"/>
  <c r="K76" i="66"/>
  <c r="K71" i="66"/>
  <c r="Q21" i="66"/>
  <c r="K88" i="66"/>
  <c r="K18" i="66"/>
  <c r="K46" i="66"/>
  <c r="K86" i="66"/>
  <c r="L86" i="66" s="1" a="1"/>
  <c r="L86" i="66" s="1"/>
  <c r="K108" i="66"/>
  <c r="K136" i="66"/>
  <c r="Q111" i="66"/>
  <c r="Q45" i="66"/>
  <c r="R45" i="66" s="1" a="1"/>
  <c r="R45" i="66" s="1"/>
  <c r="T45" i="66" s="1"/>
  <c r="Q34" i="66"/>
  <c r="R34" i="66" s="1" a="1"/>
  <c r="R34" i="66" s="1"/>
  <c r="T34" i="66" s="1"/>
  <c r="Q90" i="66"/>
  <c r="Q95" i="66"/>
  <c r="R95" i="66" s="1" a="1"/>
  <c r="R95" i="66" s="1"/>
  <c r="T95" i="66" s="1"/>
  <c r="Q142" i="66"/>
  <c r="K84" i="66"/>
  <c r="K137" i="66"/>
  <c r="K58" i="66"/>
  <c r="K115" i="66"/>
  <c r="K26" i="66"/>
  <c r="K96" i="66"/>
  <c r="K10" i="66"/>
  <c r="K61" i="66"/>
  <c r="K126" i="66"/>
  <c r="K79" i="66"/>
  <c r="K106" i="66"/>
  <c r="K118" i="66"/>
  <c r="K15" i="66"/>
  <c r="K8" i="66"/>
  <c r="K116" i="66"/>
  <c r="K139" i="66"/>
  <c r="L139" i="66" s="1" a="1"/>
  <c r="L139" i="66" s="1"/>
  <c r="K30" i="66"/>
  <c r="K29" i="66"/>
  <c r="K110" i="66"/>
  <c r="K103" i="66"/>
  <c r="K65" i="66"/>
  <c r="K44" i="66"/>
  <c r="O73" i="66"/>
  <c r="Q73" i="66" s="1"/>
  <c r="R73" i="66" s="1" a="1"/>
  <c r="R73" i="66" s="1"/>
  <c r="T73" i="66" s="1"/>
  <c r="K102" i="66"/>
  <c r="K121" i="66"/>
  <c r="K66" i="66"/>
  <c r="K54" i="66"/>
  <c r="O46" i="66"/>
  <c r="Q46" i="66" s="1"/>
  <c r="R46" i="66" s="1" a="1"/>
  <c r="R46" i="66" s="1"/>
  <c r="T46" i="66" s="1"/>
  <c r="O113" i="66"/>
  <c r="Q113" i="66" s="1"/>
  <c r="R113" i="66" s="1" a="1"/>
  <c r="R113" i="66" s="1"/>
  <c r="T113" i="66" s="1"/>
  <c r="K95" i="66"/>
  <c r="K42" i="66"/>
  <c r="K122" i="66"/>
  <c r="K130" i="66"/>
  <c r="K34" i="66"/>
  <c r="K55" i="66"/>
  <c r="K52" i="66"/>
  <c r="K49" i="66"/>
  <c r="L49" i="66" s="1" a="1"/>
  <c r="L49" i="66" s="1"/>
  <c r="K40" i="66"/>
  <c r="K33" i="66"/>
  <c r="K20" i="66"/>
  <c r="K120" i="66"/>
  <c r="K62" i="66"/>
  <c r="L62" i="66" s="1" a="1"/>
  <c r="L62" i="66" s="1"/>
  <c r="K89" i="66"/>
  <c r="K132" i="66"/>
  <c r="K17" i="66"/>
  <c r="K141" i="66"/>
  <c r="K119" i="66"/>
  <c r="K9" i="66"/>
  <c r="K125" i="66"/>
  <c r="K128" i="66"/>
  <c r="K111" i="66"/>
  <c r="L111" i="66" s="1" a="1"/>
  <c r="L111" i="66" s="1"/>
  <c r="K109" i="66"/>
  <c r="K51" i="66"/>
  <c r="K90" i="66"/>
  <c r="L90" i="66" s="1" a="1"/>
  <c r="L90" i="66" s="1"/>
  <c r="K57" i="66"/>
  <c r="K129" i="66"/>
  <c r="K100" i="66"/>
  <c r="K75" i="66"/>
  <c r="K127" i="66"/>
  <c r="K87" i="66"/>
  <c r="K24" i="66"/>
  <c r="K32" i="66"/>
  <c r="K28" i="66"/>
  <c r="K69" i="66"/>
  <c r="K38" i="66"/>
  <c r="L38" i="66" s="1" a="1"/>
  <c r="L38" i="66" s="1"/>
  <c r="K74" i="66"/>
  <c r="K93" i="66"/>
  <c r="K82" i="66"/>
  <c r="K16" i="66"/>
  <c r="K99" i="66"/>
  <c r="K50" i="66"/>
  <c r="L50" i="66" s="1" a="1"/>
  <c r="L50" i="66" s="1"/>
  <c r="K72" i="66"/>
  <c r="K19" i="66"/>
  <c r="K113" i="66"/>
  <c r="K105" i="66"/>
  <c r="K97" i="66"/>
  <c r="K47" i="66"/>
  <c r="K63" i="66"/>
  <c r="K138" i="66"/>
  <c r="K21" i="66"/>
  <c r="K7" i="66"/>
  <c r="L7" i="66" s="1" a="1"/>
  <c r="L7" i="66" s="1"/>
  <c r="J5" i="66"/>
  <c r="R16" i="66" a="1"/>
  <c r="R16" i="66" s="1"/>
  <c r="T16" i="66" s="1"/>
  <c r="R125" i="66" a="1"/>
  <c r="R125" i="66" s="1"/>
  <c r="T125" i="66" s="1"/>
  <c r="R124" i="66" a="1"/>
  <c r="R124" i="66" s="1"/>
  <c r="T124" i="66" s="1"/>
  <c r="R84" i="66" a="1"/>
  <c r="R84" i="66" s="1"/>
  <c r="T84" i="66" s="1"/>
  <c r="R99" i="66" a="1"/>
  <c r="R99" i="66" s="1"/>
  <c r="T99" i="66" s="1"/>
  <c r="R81" i="66" a="1"/>
  <c r="R81" i="66" s="1"/>
  <c r="T81" i="66" s="1"/>
  <c r="R89" i="66" a="1"/>
  <c r="R89" i="66" s="1"/>
  <c r="T89" i="66" s="1"/>
  <c r="R24" i="66" a="1"/>
  <c r="R24" i="66" s="1"/>
  <c r="T24" i="66" s="1"/>
  <c r="R153" i="66" a="1"/>
  <c r="R153" i="66" s="1"/>
  <c r="T153" i="66" s="1"/>
  <c r="Z176" i="66"/>
  <c r="AB176" i="66" s="1"/>
  <c r="AC176" i="66" s="1" a="1"/>
  <c r="AC176" i="66" s="1"/>
  <c r="Z173" i="66"/>
  <c r="AB173" i="66" s="1"/>
  <c r="AC173" i="66" s="1" a="1"/>
  <c r="AC173" i="66" s="1"/>
  <c r="Z172" i="66"/>
  <c r="AB172" i="66" s="1"/>
  <c r="AC172" i="66" s="1" a="1"/>
  <c r="AC172" i="66" s="1"/>
  <c r="Z174" i="66"/>
  <c r="AB174" i="66" s="1"/>
  <c r="AC174" i="66" s="1" a="1"/>
  <c r="AC174" i="66" s="1"/>
  <c r="Z175" i="66"/>
  <c r="AB175" i="66" s="1"/>
  <c r="AC175" i="66" s="1" a="1"/>
  <c r="AC175" i="66" s="1"/>
  <c r="R151" i="66" a="1"/>
  <c r="R151" i="66" s="1"/>
  <c r="T151" i="66" s="1"/>
  <c r="R56" i="66" l="1" a="1"/>
  <c r="R56" i="66" s="1"/>
  <c r="T56" i="66" s="1"/>
  <c r="R90" i="66" a="1"/>
  <c r="R90" i="66" s="1"/>
  <c r="S90" i="66" s="1"/>
  <c r="Z171" i="66"/>
  <c r="AB171" i="66" s="1"/>
  <c r="AC171" i="66" s="1" a="1"/>
  <c r="AC171" i="66" s="1"/>
  <c r="Z169" i="66"/>
  <c r="AB169" i="66" s="1"/>
  <c r="AC169" i="66" s="1" a="1"/>
  <c r="AC169" i="66" s="1"/>
  <c r="R139" i="66" a="1"/>
  <c r="R139" i="66" s="1"/>
  <c r="T139" i="66" s="1"/>
  <c r="R127" i="66" a="1"/>
  <c r="R127" i="66" s="1"/>
  <c r="T127" i="66" s="1"/>
  <c r="L127" i="66" a="1"/>
  <c r="L127" i="66" s="1"/>
  <c r="L163" i="66" a="1"/>
  <c r="L163" i="66" s="1"/>
  <c r="Z156" i="66"/>
  <c r="AB156" i="66" s="1"/>
  <c r="AC156" i="66" s="1" a="1"/>
  <c r="AC156" i="66" s="1"/>
  <c r="L156" i="66" a="1"/>
  <c r="L156" i="66" s="1"/>
  <c r="R162" i="66" a="1"/>
  <c r="R162" i="66" s="1"/>
  <c r="T162" i="66" s="1"/>
  <c r="Z161" i="66"/>
  <c r="AB161" i="66" s="1"/>
  <c r="AC161" i="66" s="1" a="1"/>
  <c r="AC161" i="66" s="1"/>
  <c r="R134" i="66" a="1"/>
  <c r="R134" i="66" s="1"/>
  <c r="L134" i="66" a="1"/>
  <c r="L134" i="66" s="1"/>
  <c r="R21" i="66" a="1"/>
  <c r="R21" i="66" s="1"/>
  <c r="L21" i="66" a="1"/>
  <c r="L21" i="66" s="1"/>
  <c r="R64" i="66" a="1"/>
  <c r="R64" i="66" s="1"/>
  <c r="L64" i="66" a="1"/>
  <c r="L64" i="66" s="1"/>
  <c r="L142" i="66" a="1"/>
  <c r="L142" i="66" s="1"/>
  <c r="R152" i="66" a="1"/>
  <c r="R152" i="66" s="1"/>
  <c r="L152" i="66" a="1"/>
  <c r="L152" i="66" s="1"/>
  <c r="R41" i="66" a="1"/>
  <c r="R41" i="66" s="1"/>
  <c r="L41" i="66" a="1"/>
  <c r="L41" i="66" s="1"/>
  <c r="R117" i="66" a="1"/>
  <c r="R117" i="66" s="1"/>
  <c r="L117" i="66" a="1"/>
  <c r="L117" i="66" s="1"/>
  <c r="L171" i="66" a="1"/>
  <c r="L171" i="66" s="1"/>
  <c r="R107" i="66" a="1"/>
  <c r="R107" i="66" s="1"/>
  <c r="L107" i="66" a="1"/>
  <c r="L107" i="66" s="1"/>
  <c r="R140" i="66" a="1"/>
  <c r="R140" i="66" s="1"/>
  <c r="T140" i="66" s="1"/>
  <c r="L140" i="66" a="1"/>
  <c r="L140" i="66" s="1"/>
  <c r="L133" i="66" a="1"/>
  <c r="L133" i="66" s="1"/>
  <c r="Z170" i="66"/>
  <c r="AB170" i="66" s="1"/>
  <c r="AC170" i="66" s="1" a="1"/>
  <c r="AC170" i="66" s="1"/>
  <c r="L170" i="66" a="1"/>
  <c r="L170" i="66" s="1"/>
  <c r="R131" i="66" a="1"/>
  <c r="R131" i="66" s="1"/>
  <c r="L131" i="66" a="1"/>
  <c r="L131" i="66" s="1"/>
  <c r="R106" i="66" a="1"/>
  <c r="R106" i="66" s="1"/>
  <c r="T106" i="66" s="1"/>
  <c r="R138" i="66" a="1"/>
  <c r="R138" i="66" s="1"/>
  <c r="T138" i="66" s="1"/>
  <c r="R133" i="66" a="1"/>
  <c r="R133" i="66" s="1"/>
  <c r="T133" i="66" s="1"/>
  <c r="L168" i="66" a="1"/>
  <c r="L168" i="66" s="1"/>
  <c r="R130" i="66" a="1"/>
  <c r="R130" i="66" s="1"/>
  <c r="T130" i="66" s="1"/>
  <c r="R105" i="66" a="1"/>
  <c r="R105" i="66" s="1"/>
  <c r="T105" i="66" s="1"/>
  <c r="L105" i="66" a="1"/>
  <c r="L105" i="66" s="1"/>
  <c r="R112" i="66" a="1"/>
  <c r="R112" i="66" s="1"/>
  <c r="L112" i="66" a="1"/>
  <c r="L112" i="66" s="1"/>
  <c r="R35" i="66" a="1"/>
  <c r="R35" i="66" s="1"/>
  <c r="T35" i="66" s="1"/>
  <c r="R43" i="66" a="1"/>
  <c r="R43" i="66" s="1"/>
  <c r="S43" i="66" s="1"/>
  <c r="R175" i="66" a="1"/>
  <c r="R175" i="66" s="1"/>
  <c r="S175" i="66" s="1"/>
  <c r="R13" i="66" a="1"/>
  <c r="R13" i="66" s="1"/>
  <c r="S13" i="66" s="1"/>
  <c r="R12" i="66" a="1"/>
  <c r="R12" i="66" s="1"/>
  <c r="T12" i="66" s="1"/>
  <c r="L130" i="66" a="1"/>
  <c r="L130" i="66" s="1"/>
  <c r="R111" i="66" a="1"/>
  <c r="R111" i="66" s="1"/>
  <c r="S111" i="66" s="1"/>
  <c r="R176" i="66" a="1"/>
  <c r="R176" i="66" s="1"/>
  <c r="R86" i="66" a="1"/>
  <c r="R86" i="66" s="1"/>
  <c r="S86" i="66" s="1"/>
  <c r="R174" i="66" a="1"/>
  <c r="R174" i="66" s="1"/>
  <c r="T174" i="66" s="1"/>
  <c r="R172" i="66" a="1"/>
  <c r="R172" i="66" s="1"/>
  <c r="S172" i="66" s="1"/>
  <c r="R62" i="66" a="1"/>
  <c r="R62" i="66" s="1"/>
  <c r="S62" i="66" s="1"/>
  <c r="L106" i="66" a="1"/>
  <c r="L106" i="66" s="1"/>
  <c r="L138" i="66" a="1"/>
  <c r="L138" i="66" s="1"/>
  <c r="L169" i="66" a="1"/>
  <c r="L169" i="66" s="1"/>
  <c r="R173" i="66" a="1"/>
  <c r="R173" i="66" s="1"/>
  <c r="S173" i="66" s="1"/>
  <c r="R50" i="66" a="1"/>
  <c r="R50" i="66" s="1"/>
  <c r="R49" i="66" a="1"/>
  <c r="R49" i="66" s="1"/>
  <c r="L162" i="66" a="1"/>
  <c r="L162" i="66" s="1"/>
  <c r="R48" i="66" a="1"/>
  <c r="R48" i="66" s="1"/>
  <c r="S38" i="66"/>
  <c r="T38" i="66"/>
  <c r="S45" i="66"/>
  <c r="U43" i="66" l="1"/>
  <c r="U86" i="66"/>
  <c r="U111" i="66"/>
  <c r="U13" i="66"/>
  <c r="U45" i="66"/>
  <c r="U38" i="66"/>
  <c r="U172" i="66"/>
  <c r="U175" i="66"/>
  <c r="U173" i="66"/>
  <c r="U90" i="66"/>
  <c r="U62" i="66"/>
  <c r="L70" i="66" a="1"/>
  <c r="L70" i="66" s="1"/>
  <c r="S70" i="66" s="1"/>
  <c r="L81" i="66" a="1"/>
  <c r="L81" i="66" s="1"/>
  <c r="S81" i="66" s="1"/>
  <c r="L24" i="66" a="1"/>
  <c r="L24" i="66" s="1"/>
  <c r="S24" i="66" s="1"/>
  <c r="L153" i="66" a="1"/>
  <c r="L153" i="66" s="1"/>
  <c r="S153" i="66" s="1"/>
  <c r="L99" i="66" a="1"/>
  <c r="L99" i="66" s="1"/>
  <c r="S99" i="66" s="1"/>
  <c r="L120" i="66" a="1"/>
  <c r="L120" i="66" s="1"/>
  <c r="S120" i="66" s="1"/>
  <c r="L89" i="66" a="1"/>
  <c r="L89" i="66" s="1"/>
  <c r="S89" i="66" s="1"/>
  <c r="L137" i="66" a="1"/>
  <c r="L137" i="66" s="1"/>
  <c r="S137" i="66" s="1"/>
  <c r="L95" i="66" a="1"/>
  <c r="L95" i="66" s="1"/>
  <c r="S95" i="66" s="1"/>
  <c r="L164" i="66" a="1"/>
  <c r="L164" i="66" s="1"/>
  <c r="S164" i="66" s="1"/>
  <c r="L158" i="66" a="1"/>
  <c r="L158" i="66" s="1"/>
  <c r="S158" i="66" s="1"/>
  <c r="L88" i="66" a="1"/>
  <c r="L88" i="66" s="1"/>
  <c r="S88" i="66" s="1"/>
  <c r="L93" i="66" a="1"/>
  <c r="L93" i="66" s="1"/>
  <c r="S93" i="66" s="1"/>
  <c r="L154" i="66" a="1"/>
  <c r="L154" i="66" s="1"/>
  <c r="S154" i="66" s="1"/>
  <c r="L103" i="66" a="1"/>
  <c r="L103" i="66" s="1"/>
  <c r="S103" i="66" s="1"/>
  <c r="L82" i="66" a="1"/>
  <c r="L82" i="66" s="1"/>
  <c r="S82" i="66" s="1"/>
  <c r="L72" i="66" a="1"/>
  <c r="L72" i="66" s="1"/>
  <c r="S72" i="66" s="1"/>
  <c r="L63" i="66" a="1"/>
  <c r="L63" i="66" s="1"/>
  <c r="S63" i="66" s="1"/>
  <c r="L9" i="66" a="1"/>
  <c r="L9" i="66" s="1"/>
  <c r="S9" i="66" s="1"/>
  <c r="L66" i="66" a="1"/>
  <c r="L66" i="66" s="1"/>
  <c r="S66" i="66" s="1"/>
  <c r="L26" i="66" a="1"/>
  <c r="L26" i="66" s="1"/>
  <c r="S26" i="66" s="1"/>
  <c r="L92" i="66" a="1"/>
  <c r="L92" i="66" s="1"/>
  <c r="S92" i="66" s="1"/>
  <c r="L59" i="66" a="1"/>
  <c r="L59" i="66" s="1"/>
  <c r="S59" i="66" s="1"/>
  <c r="L40" i="66" a="1"/>
  <c r="L40" i="66" s="1"/>
  <c r="S40" i="66" s="1"/>
  <c r="L76" i="66" a="1"/>
  <c r="L76" i="66" s="1"/>
  <c r="S76" i="66" s="1"/>
  <c r="L74" i="66" a="1"/>
  <c r="L74" i="66" s="1"/>
  <c r="S74" i="66" s="1"/>
  <c r="L102" i="66" a="1"/>
  <c r="L102" i="66" s="1"/>
  <c r="S102" i="66" s="1"/>
  <c r="L132" i="66" a="1"/>
  <c r="L132" i="66" s="1"/>
  <c r="S132" i="66" s="1"/>
  <c r="L28" i="66" a="1"/>
  <c r="L28" i="66" s="1"/>
  <c r="S28" i="66" s="1"/>
  <c r="L33" i="66" a="1"/>
  <c r="L33" i="66" s="1"/>
  <c r="S33" i="66" s="1"/>
  <c r="L52" i="66" a="1"/>
  <c r="L52" i="66" s="1"/>
  <c r="S52" i="66" s="1"/>
  <c r="L94" i="66" a="1"/>
  <c r="L94" i="66" s="1"/>
  <c r="S94" i="66" s="1"/>
  <c r="L150" i="66" a="1"/>
  <c r="L150" i="66" s="1"/>
  <c r="S150" i="66" s="1"/>
  <c r="L39" i="66" a="1"/>
  <c r="L39" i="66" s="1"/>
  <c r="S39" i="66" s="1"/>
  <c r="L144" i="66" a="1"/>
  <c r="L144" i="66" s="1"/>
  <c r="S144" i="66" s="1"/>
  <c r="L118" i="66" a="1"/>
  <c r="L118" i="66" s="1"/>
  <c r="S118" i="66" s="1"/>
  <c r="L151" i="66" a="1"/>
  <c r="L151" i="66" s="1"/>
  <c r="S151" i="66" s="1"/>
  <c r="L85" i="66" a="1"/>
  <c r="L85" i="66" s="1"/>
  <c r="S85" i="66" s="1"/>
  <c r="L8" i="66" a="1"/>
  <c r="L8" i="66" s="1"/>
  <c r="S8" i="66" s="1"/>
  <c r="L34" i="66" a="1"/>
  <c r="L34" i="66" s="1"/>
  <c r="S34" i="66" s="1"/>
  <c r="L31" i="66" a="1"/>
  <c r="L31" i="66" s="1"/>
  <c r="S31" i="66" s="1"/>
  <c r="L135" i="66" a="1"/>
  <c r="L135" i="66" s="1"/>
  <c r="S135" i="66" s="1"/>
  <c r="L123" i="66" a="1"/>
  <c r="L123" i="66" s="1"/>
  <c r="S123" i="66" s="1"/>
  <c r="L53" i="66" a="1"/>
  <c r="L53" i="66" s="1"/>
  <c r="S53" i="66" s="1"/>
  <c r="L69" i="66" a="1"/>
  <c r="L69" i="66" s="1"/>
  <c r="S69" i="66" s="1"/>
  <c r="L77" i="66" a="1"/>
  <c r="L77" i="66" s="1"/>
  <c r="S77" i="66" s="1"/>
  <c r="L14" i="66" a="1"/>
  <c r="L14" i="66" s="1"/>
  <c r="S14" i="66" s="1"/>
  <c r="L25" i="66" a="1"/>
  <c r="L25" i="66" s="1"/>
  <c r="S25" i="66" s="1"/>
  <c r="L100" i="66" a="1"/>
  <c r="L100" i="66" s="1"/>
  <c r="S100" i="66" s="1"/>
  <c r="L11" i="66" a="1"/>
  <c r="L11" i="66" s="1"/>
  <c r="S11" i="66" s="1"/>
  <c r="L126" i="66" a="1"/>
  <c r="L126" i="66" s="1"/>
  <c r="S126" i="66" s="1"/>
  <c r="L17" i="66" a="1"/>
  <c r="L17" i="66" s="1"/>
  <c r="S17" i="66" s="1"/>
  <c r="L145" i="66" a="1"/>
  <c r="L145" i="66" s="1"/>
  <c r="S145" i="66" s="1"/>
  <c r="L29" i="66" a="1"/>
  <c r="L29" i="66" s="1"/>
  <c r="S29" i="66" s="1"/>
  <c r="L83" i="66" a="1"/>
  <c r="L83" i="66" s="1"/>
  <c r="S83" i="66" s="1"/>
  <c r="L79" i="66" a="1"/>
  <c r="L79" i="66" s="1"/>
  <c r="S79" i="66" s="1"/>
  <c r="L129" i="66" a="1"/>
  <c r="L129" i="66" s="1"/>
  <c r="S129" i="66" s="1"/>
  <c r="L116" i="66" a="1"/>
  <c r="L116" i="66" s="1"/>
  <c r="S116" i="66" s="1"/>
  <c r="L61" i="66" a="1"/>
  <c r="L61" i="66" s="1"/>
  <c r="S61" i="66" s="1"/>
  <c r="L22" i="66" a="1"/>
  <c r="L22" i="66" s="1"/>
  <c r="S22" i="66" s="1"/>
  <c r="L96" i="66" a="1"/>
  <c r="L96" i="66" s="1"/>
  <c r="S96" i="66" s="1"/>
  <c r="L119" i="66" a="1"/>
  <c r="L119" i="66" s="1"/>
  <c r="S119" i="66" s="1"/>
  <c r="L165" i="66" a="1"/>
  <c r="L165" i="66" s="1"/>
  <c r="S165" i="66" s="1"/>
  <c r="L155" i="66" a="1"/>
  <c r="L155" i="66" s="1"/>
  <c r="S155" i="66" s="1"/>
  <c r="L141" i="66" a="1"/>
  <c r="L141" i="66" s="1"/>
  <c r="S141" i="66" s="1"/>
  <c r="L121" i="66" a="1"/>
  <c r="L121" i="66" s="1"/>
  <c r="S121" i="66" s="1"/>
  <c r="L110" i="66" a="1"/>
  <c r="L110" i="66" s="1"/>
  <c r="S110" i="66" s="1"/>
  <c r="L10" i="66" a="1"/>
  <c r="L10" i="66" s="1"/>
  <c r="S10" i="66" s="1"/>
  <c r="L80" i="66" a="1"/>
  <c r="L80" i="66" s="1"/>
  <c r="S80" i="66" s="1"/>
  <c r="L91" i="66" a="1"/>
  <c r="L91" i="66" s="1"/>
  <c r="S91" i="66" s="1"/>
  <c r="L157" i="66" a="1"/>
  <c r="L157" i="66" s="1"/>
  <c r="S157" i="66" s="1"/>
  <c r="L42" i="66" a="1"/>
  <c r="L42" i="66" s="1"/>
  <c r="S42" i="66" s="1"/>
  <c r="L68" i="66" a="1"/>
  <c r="L68" i="66" s="1"/>
  <c r="S68" i="66" s="1"/>
  <c r="L159" i="66" a="1"/>
  <c r="L159" i="66" s="1"/>
  <c r="S159" i="66" s="1"/>
  <c r="L101" i="66" a="1"/>
  <c r="L101" i="66" s="1"/>
  <c r="S101" i="66" s="1"/>
  <c r="L143" i="66" a="1"/>
  <c r="L143" i="66" s="1"/>
  <c r="S143" i="66" s="1"/>
  <c r="L65" i="66" a="1"/>
  <c r="L65" i="66" s="1"/>
  <c r="S65" i="66" s="1"/>
  <c r="L58" i="66" a="1"/>
  <c r="L58" i="66" s="1"/>
  <c r="S58" i="66" s="1"/>
  <c r="L23" i="66" a="1"/>
  <c r="L23" i="66" s="1"/>
  <c r="S23" i="66" s="1"/>
  <c r="L114" i="66" a="1"/>
  <c r="L114" i="66" s="1"/>
  <c r="S114" i="66" s="1"/>
  <c r="L75" i="66" a="1"/>
  <c r="L75" i="66" s="1"/>
  <c r="S75" i="66" s="1"/>
  <c r="L128" i="66" a="1"/>
  <c r="L128" i="66" s="1"/>
  <c r="S128" i="66" s="1"/>
  <c r="L71" i="66" a="1"/>
  <c r="L71" i="66" s="1"/>
  <c r="S71" i="66" s="1"/>
  <c r="L166" i="66" a="1"/>
  <c r="L166" i="66" s="1"/>
  <c r="S166" i="66" s="1"/>
  <c r="L37" i="66" a="1"/>
  <c r="L37" i="66" s="1"/>
  <c r="S37" i="66" s="1"/>
  <c r="L18" i="66" a="1"/>
  <c r="L18" i="66" s="1"/>
  <c r="S18" i="66" s="1"/>
  <c r="L30" i="66" a="1"/>
  <c r="L30" i="66" s="1"/>
  <c r="S30" i="66" s="1"/>
  <c r="L27" i="66" a="1"/>
  <c r="L27" i="66" s="1"/>
  <c r="S27" i="66" s="1"/>
  <c r="L60" i="66" a="1"/>
  <c r="L60" i="66" s="1"/>
  <c r="S60" i="66" s="1"/>
  <c r="L19" i="66" a="1"/>
  <c r="L19" i="66" s="1"/>
  <c r="S19" i="66" s="1"/>
  <c r="L122" i="66" a="1"/>
  <c r="L122" i="66" s="1"/>
  <c r="S122" i="66" s="1"/>
  <c r="L125" i="66" a="1"/>
  <c r="L125" i="66" s="1"/>
  <c r="S125" i="66" s="1"/>
  <c r="L44" i="66" a="1"/>
  <c r="L44" i="66" s="1"/>
  <c r="S44" i="66" s="1"/>
  <c r="L67" i="66" a="1"/>
  <c r="L67" i="66" s="1"/>
  <c r="S67" i="66" s="1"/>
  <c r="L149" i="66" a="1"/>
  <c r="L149" i="66" s="1"/>
  <c r="S149" i="66" s="1"/>
  <c r="L136" i="66" a="1"/>
  <c r="L136" i="66" s="1"/>
  <c r="S136" i="66" s="1"/>
  <c r="L98" i="66" a="1"/>
  <c r="L98" i="66" s="1"/>
  <c r="S98" i="66" s="1"/>
  <c r="L73" i="66" a="1"/>
  <c r="L73" i="66" s="1"/>
  <c r="S73" i="66" s="1"/>
  <c r="L51" i="66" a="1"/>
  <c r="L51" i="66" s="1"/>
  <c r="S51" i="66" s="1"/>
  <c r="L46" i="66" a="1"/>
  <c r="L46" i="66" s="1"/>
  <c r="S46" i="66" s="1"/>
  <c r="L113" i="66" a="1"/>
  <c r="L113" i="66" s="1"/>
  <c r="S113" i="66" s="1"/>
  <c r="L20" i="66" a="1"/>
  <c r="L20" i="66" s="1"/>
  <c r="S20" i="66" s="1"/>
  <c r="L87" i="66" a="1"/>
  <c r="L87" i="66" s="1"/>
  <c r="S87" i="66" s="1"/>
  <c r="L115" i="66" a="1"/>
  <c r="L115" i="66" s="1"/>
  <c r="S115" i="66" s="1"/>
  <c r="L78" i="66" a="1"/>
  <c r="L78" i="66" s="1"/>
  <c r="S78" i="66" s="1"/>
  <c r="L146" i="66" a="1"/>
  <c r="L146" i="66" s="1"/>
  <c r="S146" i="66" s="1"/>
  <c r="L167" i="66" a="1"/>
  <c r="L167" i="66" s="1"/>
  <c r="S167" i="66" s="1"/>
  <c r="L55" i="66" a="1"/>
  <c r="L55" i="66" s="1"/>
  <c r="S55" i="66" s="1"/>
  <c r="L15" i="66" a="1"/>
  <c r="L15" i="66" s="1"/>
  <c r="S15" i="66" s="1"/>
  <c r="L16" i="66" a="1"/>
  <c r="L16" i="66" s="1"/>
  <c r="S16" i="66" s="1"/>
  <c r="L124" i="66" a="1"/>
  <c r="L124" i="66" s="1"/>
  <c r="S124" i="66" s="1"/>
  <c r="L97" i="66" a="1"/>
  <c r="L97" i="66" s="1"/>
  <c r="S97" i="66" s="1"/>
  <c r="L108" i="66" a="1"/>
  <c r="L108" i="66" s="1"/>
  <c r="S108" i="66" s="1"/>
  <c r="L32" i="66" a="1"/>
  <c r="L32" i="66" s="1"/>
  <c r="S32" i="66" s="1"/>
  <c r="L54" i="66" a="1"/>
  <c r="L54" i="66" s="1"/>
  <c r="S54" i="66" s="1"/>
  <c r="L147" i="66" a="1"/>
  <c r="L147" i="66" s="1"/>
  <c r="S147" i="66" s="1"/>
  <c r="L36" i="66" a="1"/>
  <c r="L36" i="66" s="1"/>
  <c r="S36" i="66" s="1"/>
  <c r="L109" i="66" a="1"/>
  <c r="L109" i="66" s="1"/>
  <c r="S109" i="66" s="1"/>
  <c r="L57" i="66" a="1"/>
  <c r="L57" i="66" s="1"/>
  <c r="S57" i="66" s="1"/>
  <c r="S56" i="66"/>
  <c r="T90" i="66"/>
  <c r="R169" i="66" a="1"/>
  <c r="R169" i="66" s="1"/>
  <c r="T169" i="66" s="1"/>
  <c r="R171" i="66" a="1"/>
  <c r="R171" i="66" s="1"/>
  <c r="T171" i="66" s="1"/>
  <c r="R170" i="66" a="1"/>
  <c r="R170" i="66" s="1"/>
  <c r="T170" i="66" s="1"/>
  <c r="S107" i="66"/>
  <c r="S139" i="66"/>
  <c r="R156" i="66" a="1"/>
  <c r="R156" i="66" s="1"/>
  <c r="T156" i="66" s="1"/>
  <c r="S35" i="66"/>
  <c r="R163" i="66" a="1"/>
  <c r="R163" i="66" s="1"/>
  <c r="T163" i="66" s="1"/>
  <c r="Z163" i="66"/>
  <c r="AB163" i="66" s="1"/>
  <c r="AC163" i="66" s="1" a="1"/>
  <c r="AC163" i="66" s="1"/>
  <c r="R168" i="66" a="1"/>
  <c r="R168" i="66" s="1"/>
  <c r="T168" i="66" s="1"/>
  <c r="Z168" i="66"/>
  <c r="AB168" i="66" s="1"/>
  <c r="AC168" i="66" s="1" a="1"/>
  <c r="AC168" i="66" s="1"/>
  <c r="R160" i="66" a="1"/>
  <c r="R160" i="66" s="1"/>
  <c r="T160" i="66" s="1"/>
  <c r="S162" i="66"/>
  <c r="T43" i="66"/>
  <c r="S131" i="66"/>
  <c r="S138" i="66"/>
  <c r="S12" i="66"/>
  <c r="S106" i="66"/>
  <c r="R142" i="66" a="1"/>
  <c r="R142" i="66" s="1"/>
  <c r="T142" i="66" s="1"/>
  <c r="S41" i="66"/>
  <c r="S152" i="66"/>
  <c r="T152" i="66"/>
  <c r="S134" i="66"/>
  <c r="T134" i="66"/>
  <c r="R161" i="66" a="1"/>
  <c r="R161" i="66" s="1"/>
  <c r="T161" i="66" s="1"/>
  <c r="S127" i="66"/>
  <c r="S130" i="66"/>
  <c r="S117" i="66"/>
  <c r="L104" i="66" a="1"/>
  <c r="L104" i="66" s="1"/>
  <c r="R104" i="66" a="1"/>
  <c r="R104" i="66" s="1"/>
  <c r="T104" i="66" s="1"/>
  <c r="L161" i="66" a="1"/>
  <c r="L161" i="66" s="1"/>
  <c r="S133" i="66"/>
  <c r="S112" i="66"/>
  <c r="T86" i="66"/>
  <c r="T175" i="66"/>
  <c r="T117" i="66"/>
  <c r="T41" i="66"/>
  <c r="T13" i="66"/>
  <c r="S140" i="66"/>
  <c r="S174" i="66"/>
  <c r="S105" i="66"/>
  <c r="T107" i="66"/>
  <c r="T111" i="66"/>
  <c r="T112" i="66"/>
  <c r="T62" i="66"/>
  <c r="G3" i="66"/>
  <c r="T131" i="66"/>
  <c r="T172" i="66"/>
  <c r="T173" i="66"/>
  <c r="R7" i="66" a="1"/>
  <c r="R7" i="66" s="1"/>
  <c r="T7" i="66" s="1"/>
  <c r="L160" i="66" a="1"/>
  <c r="L160" i="66" s="1"/>
  <c r="S21" i="66"/>
  <c r="T21" i="66"/>
  <c r="S50" i="66"/>
  <c r="T50" i="66"/>
  <c r="S176" i="66"/>
  <c r="U176" i="66" s="1"/>
  <c r="T176" i="66"/>
  <c r="S64" i="66"/>
  <c r="T64" i="66"/>
  <c r="S48" i="66"/>
  <c r="T48" i="66"/>
  <c r="H3" i="66"/>
  <c r="T49" i="66"/>
  <c r="S49" i="66"/>
  <c r="U99" i="66" l="1"/>
  <c r="U134" i="66"/>
  <c r="U52" i="66"/>
  <c r="U152" i="66"/>
  <c r="U28" i="66"/>
  <c r="U71" i="66"/>
  <c r="U75" i="66"/>
  <c r="U55" i="66"/>
  <c r="U146" i="66"/>
  <c r="U25" i="66"/>
  <c r="U66" i="66"/>
  <c r="U150" i="66"/>
  <c r="U116" i="66"/>
  <c r="U17" i="66"/>
  <c r="U58" i="66"/>
  <c r="U87" i="66"/>
  <c r="U101" i="66"/>
  <c r="U14" i="66"/>
  <c r="U9" i="66"/>
  <c r="U153" i="66"/>
  <c r="U129" i="66"/>
  <c r="U124" i="66"/>
  <c r="U15" i="66"/>
  <c r="U23" i="66"/>
  <c r="U65" i="66"/>
  <c r="U20" i="66"/>
  <c r="U159" i="66"/>
  <c r="U77" i="66"/>
  <c r="U63" i="66"/>
  <c r="U39" i="66"/>
  <c r="U54" i="66"/>
  <c r="U132" i="66"/>
  <c r="U114" i="66"/>
  <c r="U113" i="66"/>
  <c r="U68" i="66"/>
  <c r="U69" i="66"/>
  <c r="U72" i="66"/>
  <c r="U36" i="66"/>
  <c r="U18" i="66"/>
  <c r="U97" i="66"/>
  <c r="U11" i="66"/>
  <c r="U174" i="66"/>
  <c r="U35" i="66"/>
  <c r="U46" i="66"/>
  <c r="U42" i="66"/>
  <c r="U53" i="66"/>
  <c r="U82" i="66"/>
  <c r="U24" i="66"/>
  <c r="U83" i="66"/>
  <c r="U12" i="66"/>
  <c r="U59" i="66"/>
  <c r="U162" i="66"/>
  <c r="U115" i="66"/>
  <c r="U51" i="66"/>
  <c r="U157" i="66"/>
  <c r="U123" i="66"/>
  <c r="U103" i="66"/>
  <c r="U120" i="66"/>
  <c r="U30" i="66"/>
  <c r="U108" i="66"/>
  <c r="U74" i="66"/>
  <c r="U138" i="66"/>
  <c r="U167" i="66"/>
  <c r="U100" i="66"/>
  <c r="U140" i="66"/>
  <c r="U139" i="66"/>
  <c r="U73" i="66"/>
  <c r="U91" i="66"/>
  <c r="U135" i="66"/>
  <c r="U154" i="66"/>
  <c r="U27" i="66"/>
  <c r="U79" i="66"/>
  <c r="U106" i="66"/>
  <c r="U40" i="66"/>
  <c r="U48" i="66"/>
  <c r="U98" i="66"/>
  <c r="U80" i="66"/>
  <c r="U31" i="66"/>
  <c r="U93" i="66"/>
  <c r="U60" i="66"/>
  <c r="U37" i="66"/>
  <c r="U128" i="66"/>
  <c r="U136" i="66"/>
  <c r="U10" i="66"/>
  <c r="U34" i="66"/>
  <c r="U88" i="66"/>
  <c r="U119" i="66"/>
  <c r="U61" i="66"/>
  <c r="U16" i="66"/>
  <c r="U126" i="66"/>
  <c r="U105" i="66"/>
  <c r="U112" i="66"/>
  <c r="U133" i="66"/>
  <c r="U64" i="66"/>
  <c r="U149" i="66"/>
  <c r="U110" i="66"/>
  <c r="U8" i="66"/>
  <c r="U158" i="66"/>
  <c r="U19" i="66"/>
  <c r="U21" i="66"/>
  <c r="U147" i="66"/>
  <c r="U32" i="66"/>
  <c r="U166" i="66"/>
  <c r="U145" i="66"/>
  <c r="U92" i="66"/>
  <c r="U49" i="66"/>
  <c r="U107" i="66"/>
  <c r="U67" i="66"/>
  <c r="U121" i="66"/>
  <c r="U85" i="66"/>
  <c r="U164" i="66"/>
  <c r="U94" i="66"/>
  <c r="U70" i="66"/>
  <c r="U76" i="66"/>
  <c r="U131" i="66"/>
  <c r="U44" i="66"/>
  <c r="U141" i="66"/>
  <c r="U151" i="66"/>
  <c r="U95" i="66"/>
  <c r="U96" i="66"/>
  <c r="U33" i="66"/>
  <c r="U102" i="66"/>
  <c r="U78" i="66"/>
  <c r="U56" i="66"/>
  <c r="U155" i="66"/>
  <c r="U118" i="66"/>
  <c r="U137" i="66"/>
  <c r="U109" i="66"/>
  <c r="U22" i="66"/>
  <c r="U81" i="66"/>
  <c r="U41" i="66"/>
  <c r="U29" i="66"/>
  <c r="U26" i="66"/>
  <c r="U117" i="66"/>
  <c r="U130" i="66"/>
  <c r="U125" i="66"/>
  <c r="U50" i="66"/>
  <c r="U127" i="66"/>
  <c r="U57" i="66"/>
  <c r="U122" i="66"/>
  <c r="U165" i="66"/>
  <c r="U144" i="66"/>
  <c r="U89" i="66"/>
  <c r="L84" i="66" a="1"/>
  <c r="L84" i="66" s="1"/>
  <c r="S84" i="66" s="1"/>
  <c r="U143" i="66"/>
  <c r="L148" i="66" a="1"/>
  <c r="L148" i="66" s="1"/>
  <c r="S148" i="66" s="1"/>
  <c r="L47" i="66" a="1"/>
  <c r="L47" i="66" s="1"/>
  <c r="S47" i="66" s="1"/>
  <c r="S171" i="66"/>
  <c r="S169" i="66"/>
  <c r="S170" i="66"/>
  <c r="S156" i="66"/>
  <c r="S163" i="66"/>
  <c r="S142" i="66"/>
  <c r="S168" i="66"/>
  <c r="S160" i="66"/>
  <c r="S161" i="66"/>
  <c r="S7" i="66"/>
  <c r="S104" i="66"/>
  <c r="U7" i="66" l="1"/>
  <c r="AG7" i="66"/>
  <c r="U161" i="66"/>
  <c r="U47" i="66"/>
  <c r="U169" i="66"/>
  <c r="U171" i="66"/>
  <c r="U163" i="66"/>
  <c r="U156" i="66"/>
  <c r="U104" i="66"/>
  <c r="U142" i="66"/>
  <c r="U160" i="66"/>
  <c r="U168" i="66"/>
  <c r="U84" i="66"/>
  <c r="U170" i="66"/>
  <c r="U148" i="66"/>
  <c r="AD13" i="66"/>
  <c r="AD123" i="66"/>
  <c r="AD152" i="66"/>
  <c r="AD95" i="66"/>
  <c r="AD162" i="66"/>
  <c r="AD88" i="66"/>
  <c r="AD158" i="66"/>
  <c r="AD112" i="66"/>
  <c r="AD113" i="66"/>
  <c r="AD73" i="66"/>
  <c r="AD135" i="66"/>
  <c r="AD80" i="66"/>
  <c r="AD53" i="66"/>
  <c r="AD176" i="66"/>
  <c r="AD101" i="66"/>
  <c r="AD14" i="66"/>
  <c r="AD147" i="66"/>
  <c r="AD28" i="66"/>
  <c r="AD46" i="66"/>
  <c r="AD60" i="66"/>
  <c r="AD10" i="66"/>
  <c r="AD131" i="66"/>
  <c r="AD21" i="66"/>
  <c r="AD159" i="66"/>
  <c r="AD96" i="66"/>
  <c r="AD12" i="66"/>
  <c r="AD22" i="66"/>
  <c r="AD134" i="66"/>
  <c r="AD25" i="66"/>
  <c r="AD127" i="66"/>
  <c r="AD43" i="66"/>
  <c r="AD31" i="66"/>
  <c r="AD175" i="66"/>
  <c r="AD157" i="66"/>
  <c r="AD16" i="66"/>
  <c r="AD115" i="66"/>
  <c r="AD33" i="66"/>
  <c r="AD27" i="66"/>
  <c r="AD140" i="66"/>
  <c r="AD149" i="66"/>
  <c r="AD154" i="66"/>
  <c r="AD51" i="66"/>
  <c r="AD38" i="66"/>
  <c r="AD141" i="66"/>
  <c r="AD77" i="66"/>
  <c r="AD39" i="66"/>
  <c r="AD107" i="66"/>
  <c r="AD55" i="66"/>
  <c r="AD29" i="66"/>
  <c r="AD111" i="66"/>
  <c r="AD37" i="66"/>
  <c r="AD19" i="66"/>
  <c r="AD62" i="66"/>
  <c r="AD20" i="66"/>
  <c r="AD132" i="66"/>
  <c r="AD116" i="66"/>
  <c r="AD89" i="66"/>
  <c r="AD76" i="66"/>
  <c r="AD165" i="66"/>
  <c r="AD174" i="66"/>
  <c r="AD90" i="66"/>
  <c r="AD35" i="66"/>
  <c r="AD72" i="66"/>
  <c r="AD18" i="66"/>
  <c r="AD100" i="66"/>
  <c r="AD69" i="66"/>
  <c r="AD82" i="66"/>
  <c r="AD121" i="66"/>
  <c r="AD61" i="66"/>
  <c r="AD120" i="66"/>
  <c r="AD23" i="66"/>
  <c r="AD79" i="66"/>
  <c r="AD125" i="66"/>
  <c r="AD32" i="66"/>
  <c r="AD87" i="66"/>
  <c r="AD92" i="66"/>
  <c r="AG92" i="66" s="1"/>
  <c r="AD50" i="66"/>
  <c r="AD94" i="66"/>
  <c r="AD81" i="66"/>
  <c r="AD17" i="66"/>
  <c r="AD114" i="66"/>
  <c r="AD144" i="66"/>
  <c r="AD63" i="66"/>
  <c r="AD86" i="66"/>
  <c r="AD71" i="66"/>
  <c r="AD41" i="66"/>
  <c r="AD85" i="66"/>
  <c r="AD139" i="66"/>
  <c r="AD59" i="66"/>
  <c r="AD68" i="66"/>
  <c r="AD108" i="66"/>
  <c r="AD40" i="66"/>
  <c r="AD47" i="66"/>
  <c r="AE47" i="66" s="1"/>
  <c r="AD75" i="66"/>
  <c r="AD119" i="66"/>
  <c r="AD15" i="66"/>
  <c r="AD54" i="66"/>
  <c r="AD117" i="66"/>
  <c r="AD150" i="66"/>
  <c r="AD11" i="66"/>
  <c r="AD74" i="66"/>
  <c r="AD84" i="66"/>
  <c r="AE84" i="66" s="1"/>
  <c r="AD8" i="66"/>
  <c r="AD70" i="66"/>
  <c r="AD49" i="66"/>
  <c r="AD93" i="66"/>
  <c r="AD9" i="66"/>
  <c r="AD67" i="66"/>
  <c r="AD26" i="66"/>
  <c r="AD52" i="66"/>
  <c r="AD64" i="66"/>
  <c r="AD129" i="66"/>
  <c r="AD118" i="66"/>
  <c r="AD78" i="66"/>
  <c r="AD30" i="66"/>
  <c r="AD66" i="66"/>
  <c r="AD122" i="66"/>
  <c r="AD124" i="66"/>
  <c r="AD145" i="66"/>
  <c r="AD57" i="66"/>
  <c r="AD161" i="66"/>
  <c r="AE161" i="66" s="1"/>
  <c r="AF161" i="66" s="1"/>
  <c r="AD24" i="66"/>
  <c r="AD160" i="66"/>
  <c r="AE160" i="66" s="1"/>
  <c r="AD97" i="66"/>
  <c r="AD163" i="66"/>
  <c r="AE163" i="66" s="1"/>
  <c r="AD173" i="66"/>
  <c r="AD143" i="66"/>
  <c r="AD34" i="66"/>
  <c r="AD169" i="66"/>
  <c r="AE169" i="66" s="1"/>
  <c r="AF169" i="66" s="1"/>
  <c r="AD104" i="66"/>
  <c r="AE104" i="66" s="1"/>
  <c r="AD172" i="66"/>
  <c r="AD91" i="66"/>
  <c r="AD167" i="66"/>
  <c r="AD137" i="66"/>
  <c r="AD45" i="66"/>
  <c r="AD138" i="66"/>
  <c r="AD98" i="66"/>
  <c r="AD155" i="66"/>
  <c r="AD164" i="66"/>
  <c r="AD99" i="66"/>
  <c r="AD109" i="66"/>
  <c r="AD170" i="66"/>
  <c r="AE170" i="66" s="1"/>
  <c r="AD171" i="66"/>
  <c r="AE171" i="66" s="1"/>
  <c r="AF171" i="66" s="1"/>
  <c r="AD103" i="66"/>
  <c r="AD156" i="66"/>
  <c r="AE156" i="66" s="1"/>
  <c r="AF156" i="66" s="1"/>
  <c r="AD110" i="66"/>
  <c r="AD102" i="66"/>
  <c r="AD151" i="66"/>
  <c r="AD105" i="66"/>
  <c r="AD166" i="66"/>
  <c r="AD36" i="66"/>
  <c r="AD142" i="66"/>
  <c r="AE142" i="66" s="1"/>
  <c r="AD56" i="66"/>
  <c r="AD128" i="66"/>
  <c r="AD83" i="66"/>
  <c r="AD126" i="66"/>
  <c r="AD44" i="66"/>
  <c r="AD133" i="66"/>
  <c r="AD58" i="66"/>
  <c r="AD153" i="66"/>
  <c r="AD106" i="66"/>
  <c r="AD148" i="66"/>
  <c r="AE148" i="66" s="1"/>
  <c r="AD42" i="66"/>
  <c r="AD130" i="66"/>
  <c r="AD65" i="66"/>
  <c r="AD168" i="66"/>
  <c r="AE168" i="66" s="1"/>
  <c r="AF168" i="66" s="1"/>
  <c r="AD48" i="66"/>
  <c r="AD146" i="66"/>
  <c r="AD136" i="66"/>
  <c r="AG84" i="66" l="1"/>
  <c r="AG160" i="66"/>
  <c r="AF163" i="66"/>
  <c r="AF104" i="66"/>
  <c r="AG142" i="66"/>
  <c r="AG148" i="66"/>
  <c r="AG156" i="66"/>
  <c r="AG170" i="66"/>
  <c r="AF47" i="66"/>
  <c r="AE116" i="66"/>
  <c r="AF116" i="66" s="1"/>
  <c r="AG116" i="66"/>
  <c r="AE164" i="66"/>
  <c r="AF164" i="66" s="1"/>
  <c r="AG164" i="66"/>
  <c r="AE20" i="66"/>
  <c r="AF20" i="66" s="1"/>
  <c r="AG20" i="66"/>
  <c r="AE65" i="66"/>
  <c r="AF65" i="66" s="1"/>
  <c r="AG65" i="66"/>
  <c r="AE159" i="66"/>
  <c r="AF159" i="66" s="1"/>
  <c r="AG159" i="66"/>
  <c r="AE45" i="66"/>
  <c r="AF45" i="66" s="1"/>
  <c r="AG45" i="66"/>
  <c r="AE137" i="66"/>
  <c r="AF137" i="66" s="1"/>
  <c r="AG137" i="66"/>
  <c r="AE10" i="66"/>
  <c r="AF10" i="66" s="1"/>
  <c r="AG10" i="66"/>
  <c r="AE153" i="66"/>
  <c r="AF153" i="66" s="1"/>
  <c r="AG153" i="66"/>
  <c r="AE46" i="66"/>
  <c r="AF46" i="66" s="1"/>
  <c r="AG46" i="66"/>
  <c r="AE173" i="66"/>
  <c r="AF173" i="66" s="1"/>
  <c r="AG173" i="66"/>
  <c r="AE81" i="66"/>
  <c r="AF81" i="66" s="1"/>
  <c r="AG81" i="66"/>
  <c r="AE50" i="66"/>
  <c r="AF50" i="66" s="1"/>
  <c r="AG50" i="66"/>
  <c r="AE70" i="66"/>
  <c r="AF70" i="66" s="1"/>
  <c r="AG70" i="66"/>
  <c r="AE28" i="66"/>
  <c r="AF28" i="66" s="1"/>
  <c r="AG28" i="66"/>
  <c r="AE54" i="66"/>
  <c r="AF54" i="66" s="1"/>
  <c r="AG54" i="66"/>
  <c r="AE61" i="66"/>
  <c r="AF61" i="66" s="1"/>
  <c r="AG61" i="66"/>
  <c r="AE154" i="66"/>
  <c r="AF154" i="66" s="1"/>
  <c r="AG154" i="66"/>
  <c r="AE53" i="66"/>
  <c r="AF53" i="66" s="1"/>
  <c r="AG53" i="66"/>
  <c r="AE144" i="66"/>
  <c r="AF144" i="66" s="1"/>
  <c r="AG144" i="66"/>
  <c r="AE17" i="66"/>
  <c r="AF17" i="66" s="1"/>
  <c r="AG17" i="66"/>
  <c r="AE94" i="66"/>
  <c r="AF94" i="66" s="1"/>
  <c r="AG94" i="66"/>
  <c r="AE167" i="66"/>
  <c r="AF167" i="66" s="1"/>
  <c r="AG167" i="66"/>
  <c r="AE91" i="66"/>
  <c r="AF91" i="66" s="1"/>
  <c r="AG91" i="66"/>
  <c r="AE8" i="66"/>
  <c r="AF8" i="66" s="1"/>
  <c r="AG8" i="66"/>
  <c r="AE147" i="66"/>
  <c r="AF147" i="66" s="1"/>
  <c r="AG147" i="66"/>
  <c r="AE101" i="66"/>
  <c r="AF101" i="66" s="1"/>
  <c r="AG101" i="66"/>
  <c r="AE97" i="66"/>
  <c r="AF97" i="66" s="1"/>
  <c r="AG97" i="66"/>
  <c r="AE15" i="66"/>
  <c r="AF15" i="66" s="1"/>
  <c r="AG15" i="66"/>
  <c r="AE121" i="66"/>
  <c r="AF121" i="66" s="1"/>
  <c r="AG121" i="66"/>
  <c r="AE149" i="66"/>
  <c r="AF149" i="66" s="1"/>
  <c r="AG149" i="66"/>
  <c r="AE80" i="66"/>
  <c r="AF80" i="66" s="1"/>
  <c r="AG80" i="66"/>
  <c r="AG163" i="66"/>
  <c r="AE99" i="66"/>
  <c r="AF99" i="66" s="1"/>
  <c r="AG99" i="66"/>
  <c r="AE48" i="66"/>
  <c r="AF48" i="66" s="1"/>
  <c r="AG48" i="66"/>
  <c r="AE125" i="66"/>
  <c r="AF125" i="66" s="1"/>
  <c r="AG125" i="66"/>
  <c r="AF160" i="66"/>
  <c r="AE119" i="66"/>
  <c r="AF119" i="66" s="1"/>
  <c r="AG119" i="66"/>
  <c r="AE82" i="66"/>
  <c r="AF82" i="66" s="1"/>
  <c r="AG82" i="66"/>
  <c r="AE140" i="66"/>
  <c r="AF140" i="66" s="1"/>
  <c r="AG140" i="66"/>
  <c r="AE135" i="66"/>
  <c r="AF135" i="66" s="1"/>
  <c r="AG135" i="66"/>
  <c r="AE86" i="66"/>
  <c r="AF86" i="66" s="1"/>
  <c r="AG86" i="66"/>
  <c r="AE12" i="66"/>
  <c r="AF12" i="66" s="1"/>
  <c r="AG12" i="66"/>
  <c r="AG168" i="66"/>
  <c r="AE11" i="66"/>
  <c r="AF11" i="66" s="1"/>
  <c r="AG11" i="66"/>
  <c r="AE150" i="66"/>
  <c r="AF150" i="66" s="1"/>
  <c r="AG150" i="66"/>
  <c r="AE128" i="66"/>
  <c r="AF128" i="66" s="1"/>
  <c r="AG128" i="66"/>
  <c r="AE166" i="66"/>
  <c r="AF166" i="66" s="1"/>
  <c r="AG166" i="66"/>
  <c r="AE24" i="66"/>
  <c r="AF24" i="66" s="1"/>
  <c r="AG24" i="66"/>
  <c r="AE75" i="66"/>
  <c r="AF75" i="66" s="1"/>
  <c r="AG75" i="66"/>
  <c r="AE69" i="66"/>
  <c r="AF69" i="66" s="1"/>
  <c r="AG69" i="66"/>
  <c r="AE27" i="66"/>
  <c r="AF27" i="66" s="1"/>
  <c r="AG27" i="66"/>
  <c r="AE73" i="66"/>
  <c r="AF73" i="66" s="1"/>
  <c r="AG73" i="66"/>
  <c r="AG171" i="66"/>
  <c r="AE26" i="66"/>
  <c r="AF26" i="66" s="1"/>
  <c r="AG26" i="66"/>
  <c r="AE37" i="66"/>
  <c r="AF37" i="66" s="1"/>
  <c r="AG37" i="66"/>
  <c r="AE32" i="66"/>
  <c r="AF32" i="66" s="1"/>
  <c r="AG32" i="66"/>
  <c r="AE141" i="66"/>
  <c r="AF141" i="66" s="1"/>
  <c r="AG141" i="66"/>
  <c r="AE83" i="66"/>
  <c r="AF83" i="66" s="1"/>
  <c r="AG83" i="66"/>
  <c r="AE100" i="66"/>
  <c r="AF100" i="66" s="1"/>
  <c r="AG100" i="66"/>
  <c r="AE33" i="66"/>
  <c r="AF33" i="66" s="1"/>
  <c r="AG33" i="66"/>
  <c r="AE113" i="66"/>
  <c r="AF113" i="66" s="1"/>
  <c r="AG113" i="66"/>
  <c r="AE63" i="66"/>
  <c r="AF63" i="66" s="1"/>
  <c r="AG63" i="66"/>
  <c r="AE42" i="66"/>
  <c r="AF42" i="66" s="1"/>
  <c r="AG42" i="66"/>
  <c r="AE38" i="66"/>
  <c r="AF38" i="66" s="1"/>
  <c r="AG38" i="66"/>
  <c r="AE40" i="66"/>
  <c r="AF40" i="66" s="1"/>
  <c r="AG40" i="66"/>
  <c r="AE18" i="66"/>
  <c r="AF18" i="66" s="1"/>
  <c r="AG18" i="66"/>
  <c r="AE115" i="66"/>
  <c r="AF115" i="66" s="1"/>
  <c r="AG115" i="66"/>
  <c r="AE112" i="66"/>
  <c r="AF112" i="66" s="1"/>
  <c r="AG112" i="66"/>
  <c r="AG169" i="66"/>
  <c r="AE67" i="66"/>
  <c r="AF67" i="66" s="1"/>
  <c r="AG67" i="66"/>
  <c r="AE9" i="66"/>
  <c r="AF9" i="66" s="1"/>
  <c r="AG9" i="66"/>
  <c r="AE29" i="66"/>
  <c r="AF29" i="66" s="1"/>
  <c r="AG29" i="66"/>
  <c r="AE107" i="66"/>
  <c r="AF107" i="66" s="1"/>
  <c r="AG107" i="66"/>
  <c r="AE133" i="66"/>
  <c r="AF133" i="66" s="1"/>
  <c r="AG133" i="66"/>
  <c r="AE77" i="66"/>
  <c r="AF77" i="66" s="1"/>
  <c r="AG77" i="66"/>
  <c r="AE126" i="66"/>
  <c r="AF126" i="66" s="1"/>
  <c r="AG126" i="66"/>
  <c r="AE51" i="66"/>
  <c r="AF51" i="66" s="1"/>
  <c r="AG51" i="66"/>
  <c r="AE105" i="66"/>
  <c r="AF105" i="66" s="1"/>
  <c r="AG105" i="66"/>
  <c r="AE102" i="66"/>
  <c r="AF102" i="66" s="1"/>
  <c r="AG102" i="66"/>
  <c r="AE145" i="66"/>
  <c r="AF145" i="66" s="1"/>
  <c r="AG145" i="66"/>
  <c r="AE108" i="66"/>
  <c r="AF108" i="66" s="1"/>
  <c r="AG108" i="66"/>
  <c r="AE72" i="66"/>
  <c r="AF72" i="66" s="1"/>
  <c r="AG72" i="66"/>
  <c r="AE16" i="66"/>
  <c r="AF16" i="66" s="1"/>
  <c r="AG16" i="66"/>
  <c r="AE158" i="66"/>
  <c r="AF158" i="66" s="1"/>
  <c r="AG158" i="66"/>
  <c r="AE52" i="66"/>
  <c r="AF52" i="66" s="1"/>
  <c r="AG52" i="66"/>
  <c r="AE21" i="66"/>
  <c r="AF21" i="66" s="1"/>
  <c r="AG21" i="66"/>
  <c r="AE74" i="66"/>
  <c r="AF74" i="66" s="1"/>
  <c r="AG74" i="66"/>
  <c r="AE176" i="66"/>
  <c r="AF176" i="66" s="1"/>
  <c r="AG176" i="66"/>
  <c r="AE36" i="66"/>
  <c r="AF36" i="66" s="1"/>
  <c r="AG36" i="66"/>
  <c r="AE110" i="66"/>
  <c r="AF110" i="66" s="1"/>
  <c r="AG110" i="66"/>
  <c r="AE124" i="66"/>
  <c r="AF124" i="66" s="1"/>
  <c r="AG124" i="66"/>
  <c r="AE68" i="66"/>
  <c r="AF68" i="66" s="1"/>
  <c r="AG68" i="66"/>
  <c r="AE35" i="66"/>
  <c r="AF35" i="66" s="1"/>
  <c r="AG35" i="66"/>
  <c r="AE157" i="66"/>
  <c r="AF157" i="66" s="1"/>
  <c r="AG157" i="66"/>
  <c r="AE88" i="66"/>
  <c r="AF88" i="66" s="1"/>
  <c r="AG88" i="66"/>
  <c r="AG47" i="66"/>
  <c r="AE134" i="66"/>
  <c r="AF134" i="66" s="1"/>
  <c r="AG134" i="66"/>
  <c r="AE155" i="66"/>
  <c r="AF155" i="66" s="1"/>
  <c r="AG155" i="66"/>
  <c r="AE19" i="66"/>
  <c r="AF19" i="66" s="1"/>
  <c r="AG19" i="66"/>
  <c r="AE93" i="66"/>
  <c r="AF93" i="66" s="1"/>
  <c r="AG93" i="66"/>
  <c r="AE106" i="66"/>
  <c r="AF106" i="66" s="1"/>
  <c r="AG106" i="66"/>
  <c r="AE92" i="66"/>
  <c r="AF92" i="66" s="1"/>
  <c r="AE172" i="66"/>
  <c r="AF172" i="66" s="1"/>
  <c r="AG172" i="66"/>
  <c r="AE122" i="66"/>
  <c r="AF122" i="66" s="1"/>
  <c r="AG122" i="66"/>
  <c r="AE59" i="66"/>
  <c r="AF59" i="66" s="1"/>
  <c r="AG59" i="66"/>
  <c r="AE90" i="66"/>
  <c r="AF90" i="66" s="1"/>
  <c r="AG90" i="66"/>
  <c r="AE175" i="66"/>
  <c r="AF175" i="66" s="1"/>
  <c r="AG175" i="66"/>
  <c r="AE162" i="66"/>
  <c r="AF162" i="66" s="1"/>
  <c r="AG162" i="66"/>
  <c r="AE129" i="66"/>
  <c r="AF129" i="66" s="1"/>
  <c r="AG129" i="66"/>
  <c r="AE64" i="66"/>
  <c r="AF64" i="66" s="1"/>
  <c r="AG64" i="66"/>
  <c r="AE114" i="66"/>
  <c r="AF114" i="66" s="1"/>
  <c r="AG114" i="66"/>
  <c r="AE130" i="66"/>
  <c r="AF130" i="66" s="1"/>
  <c r="AG130" i="66"/>
  <c r="AE111" i="66"/>
  <c r="AF111" i="66" s="1"/>
  <c r="AG111" i="66"/>
  <c r="AF84" i="66"/>
  <c r="AE44" i="66"/>
  <c r="AF44" i="66" s="1"/>
  <c r="AG44" i="66"/>
  <c r="AE34" i="66"/>
  <c r="AF34" i="66" s="1"/>
  <c r="AG34" i="66"/>
  <c r="AF142" i="66"/>
  <c r="AE103" i="66"/>
  <c r="AF103" i="66" s="1"/>
  <c r="AG103" i="66"/>
  <c r="AE66" i="66"/>
  <c r="AF66" i="66" s="1"/>
  <c r="AG66" i="66"/>
  <c r="AE139" i="66"/>
  <c r="AF139" i="66" s="1"/>
  <c r="AG139" i="66"/>
  <c r="AE174" i="66"/>
  <c r="AF174" i="66" s="1"/>
  <c r="AG174" i="66"/>
  <c r="AE31" i="66"/>
  <c r="AF31" i="66" s="1"/>
  <c r="AG31" i="66"/>
  <c r="AE95" i="66"/>
  <c r="AF95" i="66" s="1"/>
  <c r="AG95" i="66"/>
  <c r="AG161" i="66"/>
  <c r="AE146" i="66"/>
  <c r="AF146" i="66" s="1"/>
  <c r="AG146" i="66"/>
  <c r="AE132" i="66"/>
  <c r="AF132" i="66" s="1"/>
  <c r="AG132" i="66"/>
  <c r="AE96" i="66"/>
  <c r="AF96" i="66" s="1"/>
  <c r="AG96" i="66"/>
  <c r="AF148" i="66"/>
  <c r="AE49" i="66"/>
  <c r="AF49" i="66" s="1"/>
  <c r="AG49" i="66"/>
  <c r="AE60" i="66"/>
  <c r="AF60" i="66" s="1"/>
  <c r="AG60" i="66"/>
  <c r="AE87" i="66"/>
  <c r="AF87" i="66" s="1"/>
  <c r="AG87" i="66"/>
  <c r="AE39" i="66"/>
  <c r="AF39" i="66" s="1"/>
  <c r="AG39" i="66"/>
  <c r="AE14" i="66"/>
  <c r="AF14" i="66" s="1"/>
  <c r="AG14" i="66"/>
  <c r="AE23" i="66"/>
  <c r="AF23" i="66" s="1"/>
  <c r="AG23" i="66"/>
  <c r="AE117" i="66"/>
  <c r="AF117" i="66" s="1"/>
  <c r="AG117" i="66"/>
  <c r="AE56" i="66"/>
  <c r="AF56" i="66" s="1"/>
  <c r="AG56" i="66"/>
  <c r="AE151" i="66"/>
  <c r="AF151" i="66" s="1"/>
  <c r="AG151" i="66"/>
  <c r="AE57" i="66"/>
  <c r="AF57" i="66" s="1"/>
  <c r="AG57" i="66"/>
  <c r="AE30" i="66"/>
  <c r="AF30" i="66" s="1"/>
  <c r="AG30" i="66"/>
  <c r="AE85" i="66"/>
  <c r="AF85" i="66" s="1"/>
  <c r="AG85" i="66"/>
  <c r="AE165" i="66"/>
  <c r="AF165" i="66" s="1"/>
  <c r="AG165" i="66"/>
  <c r="AE43" i="66"/>
  <c r="AF43" i="66" s="1"/>
  <c r="AG43" i="66"/>
  <c r="AE152" i="66"/>
  <c r="AF152" i="66" s="1"/>
  <c r="AG152" i="66"/>
  <c r="AE22" i="66"/>
  <c r="AF22" i="66" s="1"/>
  <c r="AG22" i="66"/>
  <c r="AE62" i="66"/>
  <c r="AF62" i="66" s="1"/>
  <c r="AG62" i="66"/>
  <c r="AE131" i="66"/>
  <c r="AF131" i="66" s="1"/>
  <c r="AG131" i="66"/>
  <c r="AE55" i="66"/>
  <c r="AF55" i="66" s="1"/>
  <c r="AG55" i="66"/>
  <c r="AE58" i="66"/>
  <c r="AF58" i="66" s="1"/>
  <c r="AG58" i="66"/>
  <c r="AG104" i="66"/>
  <c r="AF170" i="66"/>
  <c r="AE78" i="66"/>
  <c r="AF78" i="66" s="1"/>
  <c r="AG78" i="66"/>
  <c r="AE41" i="66"/>
  <c r="AF41" i="66" s="1"/>
  <c r="AG41" i="66"/>
  <c r="AE76" i="66"/>
  <c r="AF76" i="66" s="1"/>
  <c r="AG76" i="66"/>
  <c r="AE127" i="66"/>
  <c r="AF127" i="66" s="1"/>
  <c r="AG127" i="66"/>
  <c r="AE123" i="66"/>
  <c r="AF123" i="66" s="1"/>
  <c r="AG123" i="66"/>
  <c r="AE98" i="66"/>
  <c r="AF98" i="66" s="1"/>
  <c r="AG98" i="66"/>
  <c r="AE138" i="66"/>
  <c r="AF138" i="66" s="1"/>
  <c r="AG138" i="66"/>
  <c r="AE79" i="66"/>
  <c r="AF79" i="66" s="1"/>
  <c r="AG79" i="66"/>
  <c r="AE143" i="66"/>
  <c r="AF143" i="66" s="1"/>
  <c r="AG143" i="66"/>
  <c r="AE120" i="66"/>
  <c r="AF120" i="66" s="1"/>
  <c r="AG120" i="66"/>
  <c r="AE136" i="66"/>
  <c r="AF136" i="66" s="1"/>
  <c r="AG136" i="66"/>
  <c r="AE109" i="66"/>
  <c r="AF109" i="66" s="1"/>
  <c r="AG109" i="66"/>
  <c r="AE118" i="66"/>
  <c r="AF118" i="66" s="1"/>
  <c r="AG118" i="66"/>
  <c r="AE71" i="66"/>
  <c r="AF71" i="66" s="1"/>
  <c r="AG71" i="66"/>
  <c r="AE89" i="66"/>
  <c r="AF89" i="66" s="1"/>
  <c r="AG89" i="66"/>
  <c r="AE25" i="66"/>
  <c r="AF25" i="66" s="1"/>
  <c r="AG25" i="66"/>
  <c r="AE13" i="66"/>
  <c r="AF13" i="66" s="1"/>
  <c r="AG13" i="66"/>
  <c r="AE7" i="66"/>
  <c r="AF7" i="66" s="1"/>
  <c r="AH76" i="66" l="1"/>
  <c r="AI76" i="66" s="1"/>
  <c r="AH95" i="66"/>
  <c r="AI95" i="66" s="1"/>
  <c r="AH88" i="66"/>
  <c r="AI88" i="66" s="1"/>
  <c r="AH114" i="66"/>
  <c r="AI114" i="66" s="1"/>
  <c r="AH155" i="66"/>
  <c r="AI155" i="66" s="1"/>
  <c r="AH168" i="66"/>
  <c r="AI168" i="66" s="1"/>
  <c r="AH49" i="66"/>
  <c r="AI49" i="66" s="1"/>
  <c r="AH32" i="66"/>
  <c r="AI32" i="66" s="1"/>
  <c r="AH111" i="66"/>
  <c r="AI111" i="66" s="1"/>
  <c r="AH22" i="66"/>
  <c r="AI22" i="66" s="1"/>
  <c r="AH115" i="66"/>
  <c r="AI115" i="66" s="1"/>
  <c r="AH169" i="66"/>
  <c r="AI169" i="66" s="1"/>
  <c r="AH23" i="66"/>
  <c r="AI23" i="66" s="1"/>
  <c r="AH136" i="66"/>
  <c r="AI136" i="66" s="1"/>
  <c r="AH41" i="66"/>
  <c r="AI41" i="66" s="1"/>
  <c r="AH116" i="66"/>
  <c r="AI116" i="66" s="1"/>
  <c r="AH170" i="66"/>
  <c r="AI170" i="66" s="1"/>
  <c r="AH42" i="66"/>
  <c r="AI42" i="66" s="1"/>
  <c r="AH171" i="66"/>
  <c r="AI171" i="66" s="1"/>
  <c r="AH165" i="66"/>
  <c r="AI165" i="66" s="1"/>
  <c r="AH61" i="66"/>
  <c r="AI61" i="66" s="1"/>
  <c r="AH12" i="66"/>
  <c r="AI12" i="66" s="1"/>
  <c r="AH13" i="66"/>
  <c r="AI13" i="66" s="1"/>
  <c r="AH139" i="66"/>
  <c r="AI139" i="66" s="1"/>
  <c r="AH143" i="66"/>
  <c r="AI143" i="66" s="1"/>
  <c r="AH44" i="66"/>
  <c r="AI44" i="66" s="1"/>
  <c r="AH81" i="66"/>
  <c r="AI81" i="66" s="1"/>
  <c r="AH101" i="66"/>
  <c r="AI101" i="66" s="1"/>
  <c r="AH119" i="66"/>
  <c r="AI119" i="66" s="1"/>
  <c r="AH55" i="66"/>
  <c r="AI55" i="66" s="1"/>
  <c r="AH27" i="66"/>
  <c r="AI27" i="66" s="1"/>
  <c r="AH82" i="66"/>
  <c r="AI82" i="66" s="1"/>
  <c r="AH102" i="66"/>
  <c r="AI102" i="66" s="1"/>
  <c r="AH162" i="66"/>
  <c r="AI162" i="66" s="1"/>
  <c r="AH109" i="66"/>
  <c r="AI109" i="66" s="1"/>
  <c r="AH122" i="66"/>
  <c r="AI122" i="66" s="1"/>
  <c r="AH54" i="66"/>
  <c r="AI54" i="66" s="1"/>
  <c r="AH46" i="66"/>
  <c r="AI46" i="66" s="1"/>
  <c r="AH127" i="66"/>
  <c r="AI127" i="66" s="1"/>
  <c r="AH166" i="66"/>
  <c r="AI166" i="66" s="1"/>
  <c r="AH85" i="66"/>
  <c r="AI85" i="66" s="1"/>
  <c r="AH104" i="66"/>
  <c r="AI104" i="66" s="1"/>
  <c r="AH124" i="66"/>
  <c r="AI124" i="66" s="1"/>
  <c r="AH48" i="66"/>
  <c r="AI48" i="66" s="1"/>
  <c r="AH149" i="66"/>
  <c r="AI149" i="66" s="1"/>
  <c r="AH53" i="66"/>
  <c r="AI53" i="66" s="1"/>
  <c r="AH94" i="66"/>
  <c r="AI94" i="66" s="1"/>
  <c r="AH152" i="66"/>
  <c r="AI152" i="66" s="1"/>
  <c r="AH33" i="66"/>
  <c r="AI33" i="66" s="1"/>
  <c r="AH148" i="66"/>
  <c r="AI148" i="66" s="1"/>
  <c r="AH164" i="66"/>
  <c r="AI164" i="66" s="1"/>
  <c r="AH19" i="66"/>
  <c r="AI19" i="66" s="1"/>
  <c r="AH167" i="66"/>
  <c r="AI167" i="66" s="1"/>
  <c r="AH159" i="66" l="1"/>
  <c r="AI159" i="66" s="1"/>
  <c r="AH161" i="66"/>
  <c r="AI161" i="66" s="1"/>
  <c r="AH100" i="66"/>
  <c r="AI100" i="66" s="1"/>
  <c r="AH153" i="66"/>
  <c r="AI153" i="66" s="1"/>
  <c r="AH112" i="66" l="1"/>
  <c r="AI112" i="66" s="1"/>
  <c r="AH163" i="66"/>
  <c r="AI163" i="66" s="1"/>
  <c r="AH63" i="66"/>
  <c r="AI63" i="66" s="1"/>
  <c r="AH157" i="66"/>
  <c r="AI157" i="66" s="1"/>
  <c r="AH43" i="66"/>
  <c r="AI43" i="66" s="1"/>
  <c r="AH133" i="66"/>
  <c r="AI133" i="66" s="1"/>
  <c r="AH10" i="66"/>
  <c r="AI10" i="66" s="1"/>
  <c r="AH150" i="66"/>
  <c r="AI150" i="66" s="1"/>
  <c r="AH79" i="66"/>
  <c r="AI79" i="66" s="1"/>
  <c r="AH47" i="66"/>
  <c r="AI47" i="66" s="1"/>
  <c r="AH68" i="66"/>
  <c r="AI68" i="66" s="1"/>
  <c r="AH26" i="66"/>
  <c r="AI26" i="66" s="1"/>
  <c r="AH51" i="66"/>
  <c r="AI51" i="66" s="1"/>
  <c r="AH59" i="66"/>
  <c r="AI59" i="66" s="1"/>
  <c r="AH151" i="66"/>
  <c r="AI151" i="66" s="1"/>
  <c r="AH17" i="66"/>
  <c r="AI17" i="66" s="1"/>
  <c r="AH92" i="66"/>
  <c r="AI92" i="66" s="1"/>
  <c r="AH89" i="66"/>
  <c r="AI89" i="66" s="1"/>
  <c r="AH8" i="66"/>
  <c r="AI8" i="66" s="1"/>
  <c r="AH15" i="66"/>
  <c r="AI15" i="66" s="1"/>
  <c r="AH118" i="66"/>
  <c r="AI118" i="66" s="1"/>
  <c r="AH145" i="66"/>
  <c r="AI145" i="66" s="1"/>
  <c r="AH78" i="66"/>
  <c r="AI78" i="66" s="1"/>
  <c r="AH97" i="66"/>
  <c r="AI97" i="66" s="1"/>
  <c r="AH45" i="66"/>
  <c r="AI45" i="66" s="1"/>
  <c r="AH158" i="66"/>
  <c r="AI158" i="66" s="1"/>
  <c r="AH80" i="66"/>
  <c r="AI80" i="66" s="1"/>
  <c r="AH137" i="66"/>
  <c r="AI137" i="66" s="1"/>
  <c r="AH131" i="66"/>
  <c r="AI131" i="66" s="1"/>
  <c r="AH11" i="66"/>
  <c r="AI11" i="66" s="1"/>
  <c r="AH126" i="66"/>
  <c r="AI126" i="66" s="1"/>
  <c r="AH24" i="66"/>
  <c r="AI24" i="66" s="1"/>
  <c r="AH72" i="66"/>
  <c r="AI72" i="66" s="1"/>
  <c r="AH67" i="66"/>
  <c r="AI67" i="66" s="1"/>
  <c r="AH25" i="66"/>
  <c r="AI25" i="66" s="1"/>
  <c r="AH71" i="66"/>
  <c r="AI71" i="66" s="1"/>
  <c r="AH36" i="66"/>
  <c r="AI36" i="66" s="1"/>
  <c r="AH30" i="66"/>
  <c r="AI30" i="66" s="1"/>
  <c r="AH138" i="66"/>
  <c r="AI138" i="66" s="1"/>
  <c r="AH31" i="66"/>
  <c r="AI31" i="66" s="1"/>
  <c r="AH108" i="66"/>
  <c r="AI108" i="66" s="1"/>
  <c r="AH40" i="66"/>
  <c r="AI40" i="66" s="1"/>
  <c r="AH37" i="66"/>
  <c r="AI37" i="66" s="1"/>
  <c r="AH39" i="66"/>
  <c r="AI39" i="66" s="1"/>
  <c r="AH65" i="66"/>
  <c r="AI65" i="66" s="1"/>
  <c r="AH9" i="66"/>
  <c r="AI9" i="66" s="1"/>
  <c r="AH28" i="66"/>
  <c r="AI28" i="66" s="1"/>
  <c r="AH103" i="66"/>
  <c r="AI103" i="66" s="1"/>
  <c r="AH129" i="66"/>
  <c r="AI129" i="66" s="1"/>
  <c r="AH74" i="66"/>
  <c r="AI74" i="66" s="1"/>
  <c r="AH123" i="66"/>
  <c r="AI123" i="66" s="1"/>
  <c r="AH50" i="66"/>
  <c r="AI50" i="66" s="1"/>
  <c r="AH98" i="66"/>
  <c r="AI98" i="66" s="1"/>
  <c r="AH141" i="66"/>
  <c r="AI141" i="66" s="1"/>
  <c r="AH105" i="66"/>
  <c r="AI105" i="66" s="1"/>
  <c r="AH70" i="66"/>
  <c r="AI70" i="66" s="1"/>
  <c r="AH16" i="66"/>
  <c r="AI16" i="66" s="1"/>
  <c r="AH156" i="66"/>
  <c r="AI156" i="66" s="1"/>
  <c r="AH20" i="66"/>
  <c r="AI20" i="66" s="1"/>
  <c r="AH35" i="66"/>
  <c r="AI35" i="66" s="1"/>
  <c r="AH107" i="66"/>
  <c r="AI107" i="66" s="1"/>
  <c r="AH121" i="66"/>
  <c r="AI121" i="66" s="1"/>
  <c r="AH66" i="66"/>
  <c r="AI66" i="66" s="1"/>
  <c r="AH34" i="66"/>
  <c r="AI34" i="66" s="1"/>
  <c r="AH154" i="66"/>
  <c r="AI154" i="66" s="1"/>
  <c r="AH86" i="66"/>
  <c r="AI86" i="66" s="1"/>
  <c r="AH130" i="66"/>
  <c r="AI130" i="66" s="1"/>
  <c r="AH18" i="66"/>
  <c r="AI18" i="66" s="1"/>
  <c r="AH91" i="66"/>
  <c r="AI91" i="66" s="1"/>
  <c r="AH90" i="66"/>
  <c r="AI90" i="66" s="1"/>
  <c r="AH57" i="66"/>
  <c r="AI57" i="66" s="1"/>
  <c r="AH160" i="66"/>
  <c r="AI160" i="66" s="1"/>
  <c r="AH62" i="66"/>
  <c r="AI62" i="66" s="1"/>
  <c r="AH110" i="66"/>
  <c r="AI110" i="66" s="1"/>
  <c r="AH99" i="66"/>
  <c r="AI99" i="66" s="1"/>
  <c r="AH64" i="66"/>
  <c r="AI64" i="66" s="1"/>
  <c r="AH135" i="66"/>
  <c r="AI135" i="66" s="1"/>
  <c r="AH93" i="66"/>
  <c r="AI93" i="66" s="1"/>
  <c r="AH142" i="66"/>
  <c r="AI142" i="66" s="1"/>
  <c r="AH144" i="66"/>
  <c r="AI144" i="66" s="1"/>
  <c r="AH58" i="66"/>
  <c r="AI58" i="66" s="1"/>
  <c r="AH84" i="66"/>
  <c r="AI84" i="66" s="1"/>
  <c r="AH38" i="66"/>
  <c r="AI38" i="66" s="1"/>
  <c r="AH14" i="66"/>
  <c r="AI14" i="66" s="1"/>
  <c r="AH21" i="66"/>
  <c r="AI21" i="66" s="1"/>
  <c r="AH113" i="66"/>
  <c r="AI113" i="66" s="1"/>
  <c r="AH52" i="66"/>
  <c r="AI52" i="66" s="1"/>
  <c r="AH146" i="66"/>
  <c r="AI146" i="66" s="1"/>
  <c r="AH56" i="66"/>
  <c r="AI56" i="66" s="1"/>
  <c r="AH29" i="66"/>
  <c r="AI29" i="66" s="1"/>
  <c r="AH83" i="66"/>
  <c r="AI83" i="66" s="1"/>
  <c r="AH147" i="66"/>
  <c r="AI147" i="66" s="1"/>
  <c r="AH60" i="66"/>
  <c r="AI60" i="66" s="1"/>
  <c r="AH128" i="66"/>
  <c r="AI128" i="66" s="1"/>
  <c r="AH75" i="66"/>
  <c r="AI75" i="66" s="1"/>
  <c r="AH73" i="66"/>
  <c r="AI73" i="66" s="1"/>
  <c r="AH125" i="66"/>
  <c r="AI125" i="66" s="1"/>
  <c r="AH120" i="66"/>
  <c r="AI120" i="66" s="1"/>
  <c r="AH96" i="66"/>
  <c r="AI96" i="66" s="1"/>
  <c r="AH134" i="66"/>
  <c r="AI134" i="66" s="1"/>
  <c r="AH77" i="66"/>
  <c r="AI77" i="66" s="1"/>
  <c r="AH117" i="66"/>
  <c r="AI117" i="66" s="1"/>
  <c r="AH132" i="66"/>
  <c r="AI132" i="66" s="1"/>
  <c r="AH106" i="66"/>
  <c r="AI106" i="66" s="1"/>
  <c r="AH69" i="66"/>
  <c r="AI69" i="66" s="1"/>
  <c r="AH87" i="66"/>
  <c r="AI87" i="66" s="1"/>
  <c r="AH7" i="66"/>
  <c r="AI7" i="66" s="1"/>
  <c r="AH140" i="66" l="1"/>
  <c r="AI140" i="66" s="1"/>
  <c r="AH172" i="66" l="1"/>
  <c r="AI172" i="66" s="1"/>
  <c r="AH182" i="66"/>
  <c r="AI182" i="66" s="1"/>
  <c r="AH181" i="66"/>
  <c r="AI181" i="66" s="1"/>
  <c r="AH180" i="66"/>
  <c r="AI180" i="66" s="1"/>
  <c r="AH179" i="66"/>
  <c r="AI179" i="66" s="1"/>
  <c r="AH178" i="66"/>
  <c r="AI178" i="66" s="1"/>
  <c r="AH177" i="66"/>
  <c r="AI177" i="66" s="1"/>
  <c r="AH176" i="66"/>
  <c r="AI176" i="66" s="1"/>
  <c r="AH175" i="66"/>
  <c r="AI175" i="66" s="1"/>
  <c r="AH174" i="66"/>
  <c r="AI174" i="66" s="1"/>
  <c r="AH173" i="66"/>
  <c r="AI173" i="6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<sst xmlns="http://schemas.openxmlformats.org/spreadsheetml/2006/main" count="3097" uniqueCount="539">
  <si>
    <t>门店/部门</t>
  </si>
  <si>
    <t>出勤</t>
  </si>
  <si>
    <t>缺卡</t>
  </si>
  <si>
    <t>迟到</t>
  </si>
  <si>
    <t>请假</t>
  </si>
  <si>
    <t>年假</t>
  </si>
  <si>
    <t>住宿</t>
  </si>
  <si>
    <t>工作服</t>
  </si>
  <si>
    <t>手机押金</t>
  </si>
  <si>
    <t>宿舍押金</t>
  </si>
  <si>
    <t>华润</t>
  </si>
  <si>
    <t>王瑞琳</t>
  </si>
  <si>
    <t>黄小燕</t>
  </si>
  <si>
    <t>赵玉晓</t>
  </si>
  <si>
    <t>紫荆</t>
  </si>
  <si>
    <t>总经理</t>
  </si>
  <si>
    <t>刘巧艳</t>
  </si>
  <si>
    <t>唐银春</t>
  </si>
  <si>
    <t>刘晓丽</t>
  </si>
  <si>
    <t>康红梅</t>
  </si>
  <si>
    <t>熊艳</t>
  </si>
  <si>
    <t>任静</t>
  </si>
  <si>
    <t>龙湖</t>
  </si>
  <si>
    <t>张候敏</t>
  </si>
  <si>
    <t>邓雪梅</t>
  </si>
  <si>
    <t>沙河</t>
  </si>
  <si>
    <t>张芮</t>
  </si>
  <si>
    <t>王依蕊</t>
  </si>
  <si>
    <t>张元琼</t>
  </si>
  <si>
    <t>唐容</t>
  </si>
  <si>
    <t>静居寺</t>
  </si>
  <si>
    <t>陈建蓉</t>
  </si>
  <si>
    <t>张丽</t>
  </si>
  <si>
    <t>董顺秀</t>
  </si>
  <si>
    <t>王娇</t>
  </si>
  <si>
    <t>杨金花</t>
  </si>
  <si>
    <t>陈小琴</t>
  </si>
  <si>
    <t>事业二部</t>
  </si>
  <si>
    <t>刘恬恬</t>
  </si>
  <si>
    <t>苟小春</t>
  </si>
  <si>
    <t>光华</t>
  </si>
  <si>
    <t>康钦</t>
  </si>
  <si>
    <t>马菁</t>
  </si>
  <si>
    <t>聂娟</t>
  </si>
  <si>
    <t>融创</t>
  </si>
  <si>
    <t>贺丽</t>
  </si>
  <si>
    <t>李思忆</t>
  </si>
  <si>
    <t>赵情情</t>
  </si>
  <si>
    <t>曹悦</t>
  </si>
  <si>
    <t>川师</t>
  </si>
  <si>
    <t>李巧娇</t>
  </si>
  <si>
    <t>罗雪</t>
  </si>
  <si>
    <t>唐宇欣</t>
  </si>
  <si>
    <t>鹭岛</t>
  </si>
  <si>
    <t>顾红艳</t>
  </si>
  <si>
    <t>郭小丽</t>
  </si>
  <si>
    <t>梁婷</t>
  </si>
  <si>
    <t>李燕</t>
  </si>
  <si>
    <t>梁缘缘</t>
  </si>
  <si>
    <t>马丽亚</t>
  </si>
  <si>
    <t>荣华北路</t>
  </si>
  <si>
    <t>王萍</t>
  </si>
  <si>
    <t>胡红琳</t>
  </si>
  <si>
    <t>谢娟</t>
  </si>
  <si>
    <t>荣华南路</t>
  </si>
  <si>
    <t>马宏梅</t>
  </si>
  <si>
    <t>陈洁</t>
  </si>
  <si>
    <t>郑加焕</t>
  </si>
  <si>
    <t>大丰</t>
  </si>
  <si>
    <t>孙红梅</t>
  </si>
  <si>
    <t>黎红花</t>
  </si>
  <si>
    <t>双流</t>
  </si>
  <si>
    <t>经理</t>
  </si>
  <si>
    <t>彭措志玛</t>
  </si>
  <si>
    <t>谭萍</t>
  </si>
  <si>
    <t>冉芳霞</t>
  </si>
  <si>
    <t>李彩华</t>
  </si>
  <si>
    <t>骑士郡</t>
  </si>
  <si>
    <t>唐玉芳</t>
  </si>
  <si>
    <t>龙巧云</t>
  </si>
  <si>
    <t>明信</t>
  </si>
  <si>
    <t>李萌</t>
  </si>
  <si>
    <t>王红</t>
  </si>
  <si>
    <t>冷忠翠</t>
  </si>
  <si>
    <t>犀浦</t>
  </si>
  <si>
    <t>包竹梅</t>
  </si>
  <si>
    <t>欧迎春</t>
  </si>
  <si>
    <t>谭芙蓉</t>
  </si>
  <si>
    <t>刘婵琴</t>
  </si>
  <si>
    <t>张霞</t>
  </si>
  <si>
    <t>阿衣尔扎</t>
  </si>
  <si>
    <t>千禧</t>
  </si>
  <si>
    <t>杜兰兰</t>
  </si>
  <si>
    <t>张廷妍</t>
  </si>
  <si>
    <t>王显珍</t>
  </si>
  <si>
    <t>亚洲湾</t>
  </si>
  <si>
    <t>刘霞</t>
  </si>
  <si>
    <t>李科</t>
  </si>
  <si>
    <t>石海力</t>
  </si>
  <si>
    <t>中和</t>
  </si>
  <si>
    <t>李红梅</t>
  </si>
  <si>
    <t>唐尹</t>
  </si>
  <si>
    <t>凤凰山</t>
  </si>
  <si>
    <t>喻容</t>
  </si>
  <si>
    <t>徐文平</t>
  </si>
  <si>
    <t>张欣</t>
  </si>
  <si>
    <t>南湖</t>
  </si>
  <si>
    <t>郝中南</t>
  </si>
  <si>
    <t>刘九招</t>
  </si>
  <si>
    <t>朱羽</t>
  </si>
  <si>
    <t>廖妍</t>
  </si>
  <si>
    <t>涌泉店</t>
  </si>
  <si>
    <t>涌泉</t>
  </si>
  <si>
    <t>袁玉</t>
  </si>
  <si>
    <t>赵晴亮</t>
  </si>
  <si>
    <t>郑丹</t>
  </si>
  <si>
    <t>优品道</t>
  </si>
  <si>
    <t>李维</t>
  </si>
  <si>
    <t>王智慧</t>
  </si>
  <si>
    <t>贾琳</t>
  </si>
  <si>
    <t>邓笑</t>
  </si>
  <si>
    <t>殷小燕</t>
  </si>
  <si>
    <t>彭鑫</t>
  </si>
  <si>
    <t>大源店</t>
  </si>
  <si>
    <t>周林</t>
  </si>
  <si>
    <t>钟秦</t>
  </si>
  <si>
    <t>李燕1</t>
  </si>
  <si>
    <t>总部</t>
  </si>
  <si>
    <t>大源</t>
  </si>
  <si>
    <t>陈红霞</t>
  </si>
  <si>
    <t>何婷</t>
  </si>
  <si>
    <t>高雪</t>
  </si>
  <si>
    <t>叶文娟</t>
  </si>
  <si>
    <t>王如意</t>
  </si>
  <si>
    <t>雷娜婷</t>
  </si>
  <si>
    <t>陈美合</t>
  </si>
  <si>
    <t>侯英</t>
  </si>
  <si>
    <t>刘裕琼</t>
  </si>
  <si>
    <t>付薪燕</t>
  </si>
  <si>
    <t>龚艳</t>
  </si>
  <si>
    <t>张白金</t>
  </si>
  <si>
    <t>周文慧</t>
  </si>
  <si>
    <t>胡钦秀</t>
  </si>
  <si>
    <t>保利店</t>
  </si>
  <si>
    <t>红光店</t>
  </si>
  <si>
    <t>蒙亦锌</t>
  </si>
  <si>
    <t>廖增珍</t>
  </si>
  <si>
    <t>刘慧</t>
  </si>
  <si>
    <t>黎茂婷</t>
  </si>
  <si>
    <t>达哇卓玛</t>
  </si>
  <si>
    <t>柳全菊</t>
  </si>
  <si>
    <t>叶美霞</t>
  </si>
  <si>
    <t>蒲艳婷</t>
  </si>
  <si>
    <t>唐施语</t>
  </si>
  <si>
    <t>陈定坤</t>
  </si>
  <si>
    <t>余姣姣</t>
  </si>
  <si>
    <t>高琴</t>
  </si>
  <si>
    <t>陈琼</t>
  </si>
  <si>
    <t>谭言希</t>
  </si>
  <si>
    <t>黄江</t>
  </si>
  <si>
    <t>米琪</t>
  </si>
  <si>
    <t>钟心悦</t>
  </si>
  <si>
    <t>李洪芳</t>
  </si>
  <si>
    <t>谢金梅</t>
  </si>
  <si>
    <t>岗位分类</t>
  </si>
  <si>
    <t>当月标准休息天数</t>
  </si>
  <si>
    <t>休息</t>
  </si>
  <si>
    <t>丧假</t>
  </si>
  <si>
    <t>少休天数</t>
  </si>
  <si>
    <t>交通补助</t>
  </si>
  <si>
    <t>学习期扣款</t>
  </si>
  <si>
    <t>B</t>
  </si>
  <si>
    <t>A</t>
  </si>
  <si>
    <t>离职</t>
  </si>
  <si>
    <t>事业四部</t>
  </si>
  <si>
    <t>事业三部</t>
  </si>
  <si>
    <t>川音店</t>
  </si>
  <si>
    <t>邹孟君</t>
  </si>
  <si>
    <t>吴飞雁</t>
  </si>
  <si>
    <t>谢德芳</t>
  </si>
  <si>
    <t>刘帆</t>
  </si>
  <si>
    <t>贺金云</t>
  </si>
  <si>
    <t>泽仁拉姆</t>
  </si>
  <si>
    <t>郑美函</t>
  </si>
  <si>
    <t>陈世琳</t>
  </si>
  <si>
    <t>刘梦蓝</t>
  </si>
  <si>
    <t>李海瑛</t>
  </si>
  <si>
    <t>王维</t>
  </si>
  <si>
    <t>罗文文</t>
  </si>
  <si>
    <t>彭羽佳</t>
  </si>
  <si>
    <t>门店</t>
  </si>
  <si>
    <t>健康师</t>
    <phoneticPr fontId="1" type="noConversion"/>
  </si>
  <si>
    <t>在店天数</t>
    <phoneticPr fontId="1" type="noConversion"/>
  </si>
  <si>
    <t>项目数</t>
    <phoneticPr fontId="1" type="noConversion"/>
  </si>
  <si>
    <t>消耗金额</t>
    <phoneticPr fontId="1" type="noConversion"/>
  </si>
  <si>
    <t>是否足月</t>
    <phoneticPr fontId="1" type="noConversion"/>
  </si>
  <si>
    <t>门店</t>
    <phoneticPr fontId="1" type="noConversion"/>
  </si>
  <si>
    <t>①判断是否足月</t>
    <phoneticPr fontId="1" type="noConversion"/>
  </si>
  <si>
    <t>②对上系统</t>
    <phoneticPr fontId="1" type="noConversion"/>
  </si>
  <si>
    <t>底薪判断</t>
    <phoneticPr fontId="1" type="noConversion"/>
  </si>
  <si>
    <t>一星级</t>
  </si>
  <si>
    <t>二星级</t>
  </si>
  <si>
    <t>三星级</t>
  </si>
  <si>
    <t>未达标</t>
    <phoneticPr fontId="1" type="noConversion"/>
  </si>
  <si>
    <t>单日项目数</t>
    <phoneticPr fontId="1" type="noConversion"/>
  </si>
  <si>
    <t>单日消耗数</t>
    <phoneticPr fontId="1" type="noConversion"/>
  </si>
  <si>
    <t>底薪</t>
    <phoneticPr fontId="1" type="noConversion"/>
  </si>
  <si>
    <t>足月底薪</t>
    <phoneticPr fontId="1" type="noConversion"/>
  </si>
  <si>
    <t>不足月</t>
    <phoneticPr fontId="1" type="noConversion"/>
  </si>
  <si>
    <t>日项目数</t>
    <phoneticPr fontId="1" type="noConversion"/>
  </si>
  <si>
    <t>日消耗金额</t>
    <phoneticPr fontId="1" type="noConversion"/>
  </si>
  <si>
    <t>最终的底薪</t>
    <phoneticPr fontId="1" type="noConversion"/>
  </si>
  <si>
    <t>出勤-最终的底薪</t>
    <phoneticPr fontId="1" type="noConversion"/>
  </si>
  <si>
    <t>请假扣除</t>
    <phoneticPr fontId="1" type="noConversion"/>
  </si>
  <si>
    <t>请假天数</t>
    <phoneticPr fontId="1" type="noConversion"/>
  </si>
  <si>
    <t>check:</t>
    <phoneticPr fontId="1" type="noConversion"/>
  </si>
  <si>
    <t>门店状态</t>
    <phoneticPr fontId="1" type="noConversion"/>
  </si>
  <si>
    <t>老店</t>
    <phoneticPr fontId="1" type="noConversion"/>
  </si>
  <si>
    <t>新店</t>
    <phoneticPr fontId="1" type="noConversion"/>
  </si>
  <si>
    <t>消耗</t>
    <phoneticPr fontId="1" type="noConversion"/>
  </si>
  <si>
    <t>等级</t>
    <phoneticPr fontId="1" type="noConversion"/>
  </si>
  <si>
    <t>红光</t>
  </si>
  <si>
    <t>保利</t>
  </si>
  <si>
    <t>龙城国际</t>
  </si>
  <si>
    <t>川音</t>
  </si>
  <si>
    <t>状态</t>
    <phoneticPr fontId="1" type="noConversion"/>
  </si>
  <si>
    <t>新店</t>
    <phoneticPr fontId="1" type="noConversion"/>
  </si>
  <si>
    <t>不足月等级</t>
    <phoneticPr fontId="1" type="noConversion"/>
  </si>
  <si>
    <t>足月等级</t>
    <phoneticPr fontId="1" type="noConversion"/>
  </si>
  <si>
    <t>底薪-全月</t>
    <phoneticPr fontId="1" type="noConversion"/>
  </si>
  <si>
    <t>底薪-不足月</t>
    <phoneticPr fontId="1" type="noConversion"/>
  </si>
  <si>
    <t>新店底薪</t>
    <phoneticPr fontId="1" type="noConversion"/>
  </si>
  <si>
    <t>出勤底薪</t>
    <phoneticPr fontId="1" type="noConversion"/>
  </si>
  <si>
    <t>最终底薪</t>
    <phoneticPr fontId="1" type="noConversion"/>
  </si>
  <si>
    <t>金三角</t>
  </si>
  <si>
    <t>消耗</t>
  </si>
  <si>
    <t>项目数</t>
  </si>
  <si>
    <t>手工</t>
  </si>
  <si>
    <t>全勤</t>
  </si>
  <si>
    <t>雷朝霞</t>
  </si>
  <si>
    <t>舒阳</t>
  </si>
  <si>
    <t>6月</t>
  </si>
  <si>
    <t>谭福英</t>
  </si>
  <si>
    <t>尹桂香</t>
  </si>
  <si>
    <t>曾怡</t>
  </si>
  <si>
    <t>王能琴</t>
  </si>
  <si>
    <t>朱成芳</t>
  </si>
  <si>
    <t>翁玲</t>
  </si>
  <si>
    <t>杨艳</t>
  </si>
  <si>
    <t>468店</t>
  </si>
  <si>
    <t>华润店</t>
  </si>
  <si>
    <t>静居寺店</t>
  </si>
  <si>
    <t>犀浦店</t>
  </si>
  <si>
    <t>龙城国际店</t>
  </si>
  <si>
    <t>优品道店</t>
  </si>
  <si>
    <t>骑士郡店</t>
  </si>
  <si>
    <t>荣华南路店</t>
  </si>
  <si>
    <t>融创店</t>
  </si>
  <si>
    <t>沙河店</t>
  </si>
  <si>
    <t>中和店</t>
  </si>
  <si>
    <t>光华店</t>
  </si>
  <si>
    <t>龙湖店</t>
  </si>
  <si>
    <t>鹭岛店</t>
  </si>
  <si>
    <t>南湖店</t>
  </si>
  <si>
    <t>荣华北路店</t>
  </si>
  <si>
    <t>紫荆店</t>
  </si>
  <si>
    <t>双流店</t>
  </si>
  <si>
    <t>亚洲湾店</t>
  </si>
  <si>
    <t>川师店</t>
  </si>
  <si>
    <t>明信店</t>
  </si>
  <si>
    <t>千禧店</t>
  </si>
  <si>
    <t>大丰店</t>
  </si>
  <si>
    <t>凤凰山店</t>
  </si>
  <si>
    <t>事业一部</t>
  </si>
  <si>
    <t>陈萍</t>
  </si>
  <si>
    <t>事业五部</t>
  </si>
  <si>
    <t>事业六部</t>
  </si>
  <si>
    <t>罗湘湘</t>
  </si>
  <si>
    <t>刘丽华</t>
  </si>
  <si>
    <t>马冬梅</t>
  </si>
  <si>
    <t>张林英</t>
  </si>
  <si>
    <t>股份</t>
  </si>
  <si>
    <t>扣钱</t>
  </si>
  <si>
    <t>补钱</t>
  </si>
  <si>
    <t>②</t>
  </si>
  <si>
    <t>①</t>
  </si>
  <si>
    <t>坐起</t>
  </si>
  <si>
    <t>③</t>
  </si>
  <si>
    <t>在岗天数</t>
  </si>
  <si>
    <t>实际休</t>
  </si>
  <si>
    <t>出勤+休息</t>
  </si>
  <si>
    <t>应休</t>
  </si>
  <si>
    <t>调减休息</t>
  </si>
  <si>
    <t>实际请假</t>
  </si>
  <si>
    <t>陈雪莲</t>
  </si>
  <si>
    <t>郝莉娜</t>
  </si>
  <si>
    <t>李凤</t>
  </si>
  <si>
    <t>舒许芳</t>
  </si>
  <si>
    <t>彭莉群</t>
  </si>
  <si>
    <t>叶朝春</t>
  </si>
  <si>
    <t>达卓措</t>
  </si>
  <si>
    <t>尚杨</t>
  </si>
  <si>
    <t>员工</t>
  </si>
  <si>
    <t>店</t>
    <phoneticPr fontId="1" type="noConversion"/>
  </si>
  <si>
    <t>LOOKUP(G5,底薪判断标准!$C$4:$C$7,底薪判断标准!$E$4:$E$7)</t>
    <phoneticPr fontId="1" type="noConversion"/>
  </si>
  <si>
    <t>LOOKUP(H5,底薪判断标准!$D$4:$D$7,底薪判断标准!$E$4:$E$7)</t>
    <phoneticPr fontId="1" type="noConversion"/>
  </si>
  <si>
    <t>消耗等级</t>
    <phoneticPr fontId="1" type="noConversion"/>
  </si>
  <si>
    <t>MIN(I5,J5)</t>
    <phoneticPr fontId="1" type="noConversion"/>
  </si>
  <si>
    <t>OR(LOOKUP(G5,底薪判断标准!$C$4:$C$7,底薪判断标准!$E$4:$E$7)&gt;0,LOOKUP(H5,底薪判断标准!$D$4:$D$7,底薪判断标准!$E$4:$E$7)&gt;0)</t>
    <phoneticPr fontId="1" type="noConversion"/>
  </si>
  <si>
    <t>底薪等级</t>
    <phoneticPr fontId="1" type="noConversion"/>
  </si>
  <si>
    <t>到店里+正常休息</t>
    <phoneticPr fontId="1" type="noConversion"/>
  </si>
  <si>
    <t>核算底薪</t>
    <phoneticPr fontId="1" type="noConversion"/>
  </si>
  <si>
    <t>7月</t>
  </si>
  <si>
    <t>暂不用</t>
  </si>
  <si>
    <t>8月调整后同Q</t>
  </si>
  <si>
    <t>8月</t>
  </si>
  <si>
    <t>店名</t>
  </si>
  <si>
    <t>职位</t>
  </si>
  <si>
    <t>姓名</t>
  </si>
  <si>
    <t>在职情况</t>
  </si>
  <si>
    <t>岗位分类②</t>
  </si>
  <si>
    <t>发放月份</t>
  </si>
  <si>
    <t>福利假</t>
  </si>
  <si>
    <t>不扣钱的天数</t>
  </si>
  <si>
    <t>少休补贴</t>
  </si>
  <si>
    <t>其他奖励</t>
  </si>
  <si>
    <t>保底-已核算金额</t>
  </si>
  <si>
    <t>当月培训</t>
  </si>
  <si>
    <t>当月交通补贴</t>
  </si>
  <si>
    <t>应发上月</t>
  </si>
  <si>
    <t>应发次月</t>
  </si>
  <si>
    <t>在店天数</t>
  </si>
  <si>
    <t>跨月天数</t>
  </si>
  <si>
    <t>6月工资-有</t>
  </si>
  <si>
    <t>当月在店天数+正常休</t>
  </si>
  <si>
    <t>店长</t>
  </si>
  <si>
    <t>易春梅</t>
  </si>
  <si>
    <t>在职</t>
  </si>
  <si>
    <t>事业部</t>
  </si>
  <si>
    <t/>
  </si>
  <si>
    <t>店助</t>
  </si>
  <si>
    <t>江玲</t>
  </si>
  <si>
    <t>健康师</t>
  </si>
  <si>
    <t>饶秋华</t>
  </si>
  <si>
    <t>莫志英</t>
  </si>
  <si>
    <t>吴琴</t>
  </si>
  <si>
    <t>主任</t>
  </si>
  <si>
    <t>李春华</t>
  </si>
  <si>
    <t>赵小红</t>
  </si>
  <si>
    <t>彭龙惠</t>
  </si>
  <si>
    <t>秦亚平</t>
  </si>
  <si>
    <t>谭莹</t>
  </si>
  <si>
    <t>向郑瑶</t>
  </si>
  <si>
    <t>邹福贞</t>
  </si>
  <si>
    <t>陈怡名</t>
  </si>
  <si>
    <t>店助主任</t>
  </si>
  <si>
    <t>樊琳</t>
  </si>
  <si>
    <t>张艳秋</t>
  </si>
  <si>
    <t>张小华</t>
  </si>
  <si>
    <t>王任燕</t>
  </si>
  <si>
    <t>吴敏</t>
  </si>
  <si>
    <t>陈佳丽</t>
  </si>
  <si>
    <t>徐睦垚</t>
  </si>
  <si>
    <t>曾雨晴</t>
  </si>
  <si>
    <t>但红玉</t>
  </si>
  <si>
    <t>李萱君</t>
  </si>
  <si>
    <t>张小娟</t>
  </si>
  <si>
    <t>刘安琼</t>
  </si>
  <si>
    <t>刘晓林</t>
  </si>
  <si>
    <t>林萍</t>
  </si>
  <si>
    <t>何琼华</t>
  </si>
  <si>
    <t>蒋圆圆</t>
  </si>
  <si>
    <t>秦娜</t>
  </si>
  <si>
    <t>牟光燕</t>
  </si>
  <si>
    <t>邓丽莉</t>
  </si>
  <si>
    <t>张明艳</t>
  </si>
  <si>
    <t>蒲草</t>
  </si>
  <si>
    <t>郑华跃</t>
  </si>
  <si>
    <t>李茂</t>
  </si>
  <si>
    <t>肖静梅</t>
  </si>
  <si>
    <t>王晓琳</t>
  </si>
  <si>
    <t>陈琳</t>
  </si>
  <si>
    <t>雷怡</t>
  </si>
  <si>
    <t>张勤</t>
  </si>
  <si>
    <t>陈嘉仪</t>
  </si>
  <si>
    <t>糜清云</t>
  </si>
  <si>
    <t>曾玉莲</t>
  </si>
  <si>
    <t>彭兰钦</t>
  </si>
  <si>
    <t>白丽</t>
  </si>
  <si>
    <t>郑巧玲</t>
  </si>
  <si>
    <t>刘金凤</t>
  </si>
  <si>
    <t>谢珂欣</t>
  </si>
  <si>
    <t>尧丹丹</t>
  </si>
  <si>
    <t>不发</t>
  </si>
  <si>
    <t>王桂明</t>
  </si>
  <si>
    <t>关晓燕</t>
  </si>
  <si>
    <t>贺慧</t>
  </si>
  <si>
    <t>竹艳梅</t>
  </si>
  <si>
    <t>魏柯</t>
  </si>
  <si>
    <t>叶璐璐</t>
  </si>
  <si>
    <t>龚茜</t>
  </si>
  <si>
    <t>施凤皎</t>
  </si>
  <si>
    <t>赵忠芬</t>
  </si>
  <si>
    <t>林锶莹</t>
  </si>
  <si>
    <t>高红艳</t>
  </si>
  <si>
    <t>张清华</t>
  </si>
  <si>
    <t>刘香</t>
  </si>
  <si>
    <t>张红霞</t>
  </si>
  <si>
    <t>陈燕辉</t>
  </si>
  <si>
    <t>宋林琳</t>
  </si>
  <si>
    <t>谢双叶</t>
  </si>
  <si>
    <t>罗林芳</t>
  </si>
  <si>
    <t>汪丽娟</t>
  </si>
  <si>
    <t>胡祝曲</t>
  </si>
  <si>
    <t>任艺</t>
  </si>
  <si>
    <t>涂莹丹</t>
  </si>
  <si>
    <t>人事主管</t>
  </si>
  <si>
    <t>葛敏</t>
  </si>
  <si>
    <t>人事专员</t>
  </si>
  <si>
    <t>袁小兵</t>
  </si>
  <si>
    <t>徐登毅</t>
  </si>
  <si>
    <t>范时依</t>
  </si>
  <si>
    <t>企划部</t>
  </si>
  <si>
    <t>吴小强</t>
  </si>
  <si>
    <t>拓展部</t>
  </si>
  <si>
    <t>宁燕</t>
  </si>
  <si>
    <t>杨苹</t>
  </si>
  <si>
    <t>赵倩</t>
  </si>
  <si>
    <t>财务老师</t>
  </si>
  <si>
    <t>梁诗雨</t>
  </si>
  <si>
    <t>财务主管</t>
  </si>
  <si>
    <t>郭思瑞</t>
  </si>
  <si>
    <t>文倩</t>
  </si>
  <si>
    <t>财务总监</t>
  </si>
  <si>
    <t>刘佳</t>
  </si>
  <si>
    <t>企划</t>
  </si>
  <si>
    <t>杨磊</t>
  </si>
  <si>
    <t>选址</t>
  </si>
  <si>
    <t>李吉原</t>
  </si>
  <si>
    <t>大项目主管</t>
  </si>
  <si>
    <t>黄桂琴</t>
  </si>
  <si>
    <t>詹芳英</t>
  </si>
  <si>
    <t>大项目老师</t>
  </si>
  <si>
    <t>陈思思</t>
  </si>
  <si>
    <t>李洁</t>
  </si>
  <si>
    <t>教育部总经理</t>
  </si>
  <si>
    <t>马小英</t>
  </si>
  <si>
    <t>欧阳敏</t>
  </si>
  <si>
    <t>教育部老师</t>
  </si>
  <si>
    <t>程燕</t>
  </si>
  <si>
    <t>肖倩</t>
  </si>
  <si>
    <t>王丽娟</t>
  </si>
  <si>
    <t>蓝海英</t>
  </si>
  <si>
    <t>科技一部</t>
  </si>
  <si>
    <t>夏萍</t>
  </si>
  <si>
    <t>组长</t>
  </si>
  <si>
    <t>王方贤</t>
  </si>
  <si>
    <t>科技老师</t>
  </si>
  <si>
    <t>杨琴</t>
  </si>
  <si>
    <t>赵美艳</t>
  </si>
  <si>
    <t>郭兰</t>
  </si>
  <si>
    <t>戴林</t>
  </si>
  <si>
    <t>蒲俊峰</t>
  </si>
  <si>
    <t>科技二部</t>
  </si>
  <si>
    <t>张雪颖</t>
  </si>
  <si>
    <t>张雨露</t>
  </si>
  <si>
    <t>刘祖红</t>
  </si>
  <si>
    <t>谢宗富</t>
  </si>
  <si>
    <t>余文</t>
  </si>
  <si>
    <t>王洪武</t>
  </si>
  <si>
    <t>保洁</t>
  </si>
  <si>
    <t>王国英</t>
  </si>
  <si>
    <t>周莉</t>
  </si>
  <si>
    <t>吴斌</t>
  </si>
  <si>
    <t>杨汉玉</t>
  </si>
  <si>
    <t>杨润琼</t>
  </si>
  <si>
    <t>林玉琼</t>
  </si>
  <si>
    <t>王秀华</t>
  </si>
  <si>
    <t>刘陈秀</t>
  </si>
  <si>
    <t>钟术群</t>
  </si>
  <si>
    <t>郑竹兰</t>
  </si>
  <si>
    <t>陈春蓉</t>
  </si>
  <si>
    <t>陈明秀</t>
  </si>
  <si>
    <t>许开会</t>
  </si>
  <si>
    <t>蒋治琼</t>
  </si>
  <si>
    <t>曾志芬</t>
  </si>
  <si>
    <t>罗广秀</t>
  </si>
  <si>
    <t>何先会</t>
  </si>
  <si>
    <t>陈德芳</t>
  </si>
  <si>
    <t>邓成分</t>
  </si>
  <si>
    <t>刘胜琼</t>
  </si>
  <si>
    <t>陈文先</t>
  </si>
  <si>
    <t>杨则琼</t>
  </si>
  <si>
    <t>李培英</t>
  </si>
  <si>
    <t>陈永秀</t>
  </si>
  <si>
    <t>李大英</t>
  </si>
  <si>
    <t>范世琼</t>
  </si>
  <si>
    <t>倪巧琼</t>
  </si>
  <si>
    <t>颜香兰</t>
  </si>
  <si>
    <t>刘治菊</t>
  </si>
  <si>
    <t>陈珊珊</t>
  </si>
  <si>
    <t>安家晴</t>
  </si>
  <si>
    <t>刘雨佳</t>
  </si>
  <si>
    <t>谢翠华</t>
  </si>
  <si>
    <t>袁晓梅</t>
  </si>
  <si>
    <t>孙鲜</t>
  </si>
  <si>
    <t>陈春秀</t>
  </si>
  <si>
    <t>郑晓芳</t>
  </si>
  <si>
    <t>曾小凤</t>
  </si>
  <si>
    <t>邹奇圻</t>
  </si>
  <si>
    <t>路平</t>
  </si>
  <si>
    <t>康丹</t>
  </si>
  <si>
    <t>尹佩佩</t>
  </si>
  <si>
    <t>周柏燚</t>
  </si>
  <si>
    <t>李文龙</t>
  </si>
  <si>
    <t>张文卓</t>
  </si>
  <si>
    <t>曹煦菡</t>
  </si>
  <si>
    <t>蹇雨珊</t>
  </si>
  <si>
    <t>赵圆缘</t>
  </si>
  <si>
    <t>李从丽</t>
  </si>
  <si>
    <t>杨慧琳</t>
  </si>
  <si>
    <t>袁琳育</t>
  </si>
  <si>
    <t>蒲敏</t>
  </si>
  <si>
    <t>黄芬</t>
  </si>
  <si>
    <t>杨娇</t>
  </si>
  <si>
    <t>郭芬</t>
  </si>
  <si>
    <t>陈丽</t>
  </si>
  <si>
    <t>部门</t>
  </si>
  <si>
    <t>生命之波奖励手工</t>
  </si>
  <si>
    <t>手工合计</t>
  </si>
  <si>
    <t>项目等级</t>
    <phoneticPr fontId="1" type="noConversion"/>
  </si>
  <si>
    <t>科技一部</t>
    <phoneticPr fontId="1" type="noConversion"/>
  </si>
  <si>
    <t>科技二部</t>
    <phoneticPr fontId="1" type="noConversion"/>
  </si>
  <si>
    <t>花名册确认健康师核算名单-完整性</t>
    <phoneticPr fontId="1" type="noConversion"/>
  </si>
  <si>
    <t>B-a-26考勤汇总表</t>
    <phoneticPr fontId="1" type="noConversion"/>
  </si>
  <si>
    <t>A-b-⑤门店信息</t>
  </si>
  <si>
    <t>表内核算</t>
    <phoneticPr fontId="1" type="noConversion"/>
  </si>
  <si>
    <t>B-a-③呈现-消耗明细表③</t>
    <phoneticPr fontId="1" type="noConversion"/>
  </si>
  <si>
    <t>A-b-⑥工资核算②+核算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</si>
</sst>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_);[Red]\(0\)"/>
  </numFmts>
  <fonts count="13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微软雅黑"/>
      <family val="2"/>
      <charset val="134"/>
    </font>
    <font>
      <b/>
      <sz val="10"/>
      <name val="宋体"/>
      <family val="3"/>
      <charset val="134"/>
    </font>
    <font>
      <sz val="8"/>
      <name val="微软雅黑"/>
      <family val="2"/>
      <charset val="134"/>
    </font>
    <font>
      <sz val="8"/>
      <color rgb="FF000000"/>
      <name val="微软雅黑"/>
      <family val="2"/>
      <charset val="134"/>
    </font>
    <font>
      <sz val="8"/>
      <name val="宋体"/>
      <family val="3"/>
      <charset val="134"/>
    </font>
    <font>
      <sz val="8"/>
      <name val="Microsoft YaHei Light"/>
      <family val="2"/>
      <charset val="134"/>
    </font>
    <font>
      <b/>
      <sz val="11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9511703848384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1" fillId="5" borderId="0" xfId="0" applyNumberFormat="1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6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3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177" fontId="2" fillId="7" borderId="0" xfId="0" applyNumberFormat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7" borderId="0" xfId="0" applyFont="1" applyFill="1">
      <alignment vertical="center"/>
    </xf>
    <xf numFmtId="0" fontId="2" fillId="7" borderId="0" xfId="0" applyFont="1" applyFill="1">
      <alignment vertical="center"/>
    </xf>
    <xf numFmtId="177" fontId="1" fillId="7" borderId="0" xfId="0" applyNumberFormat="1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177" fontId="7" fillId="9" borderId="0" xfId="0" applyNumberFormat="1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177" fontId="8" fillId="9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76" fontId="11" fillId="2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176" fontId="0" fillId="0" borderId="0" xfId="0" applyNumberFormat="1">
      <alignment vertical="center"/>
    </xf>
    <xf numFmtId="176" fontId="12" fillId="3" borderId="0" xfId="0" applyNumberFormat="1" applyFont="1" applyFill="1" applyAlignment="1">
      <alignment horizontal="center" vertical="center"/>
    </xf>
    <xf numFmtId="176" fontId="0" fillId="3" borderId="0" xfId="0" applyNumberFormat="1" applyFill="1">
      <alignment vertical="center"/>
    </xf>
    <xf numFmtId="177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78" fontId="1" fillId="0" borderId="0" xfId="0" applyNumberFormat="1" applyFont="1" applyAlignment="1">
      <alignment horizontal="center" vertical="center"/>
    </xf>
    <xf numFmtId="178" fontId="2" fillId="3" borderId="0" xfId="0" applyNumberFormat="1" applyFont="1" applyFill="1" applyAlignment="1">
      <alignment horizontal="center" vertical="center"/>
    </xf>
    <xf numFmtId="178" fontId="1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178" fontId="11" fillId="2" borderId="0" xfId="0" applyNumberFormat="1" applyFont="1" applyFill="1" applyAlignment="1">
      <alignment horizontal="center" vertical="center"/>
    </xf>
    <xf numFmtId="178" fontId="0" fillId="0" borderId="0" xfId="0" applyNumberFormat="1">
      <alignment vertical="center"/>
    </xf>
    <xf numFmtId="178" fontId="0" fillId="3" borderId="0" xfId="0" applyNumberFormat="1" applyFill="1">
      <alignment vertical="center"/>
    </xf>
    <xf numFmtId="177" fontId="1" fillId="0" borderId="0" xfId="0" applyNumberFormat="1" applyFont="1">
      <alignment vertical="center"/>
    </xf>
    <xf numFmtId="177" fontId="1" fillId="3" borderId="0" xfId="0" applyNumberFormat="1" applyFont="1" applyFill="1" applyAlignment="1">
      <alignment horizontal="center" vertical="center"/>
    </xf>
    <xf numFmtId="0" fontId="1" fillId="3" borderId="0" xfId="0" applyFont="1" applyFill="1">
      <alignment vertical="center"/>
    </xf>
    <xf numFmtId="177" fontId="1" fillId="3" borderId="0" xfId="0" applyNumberFormat="1" applyFont="1" applyFill="1">
      <alignment vertical="center"/>
    </xf>
    <xf numFmtId="177" fontId="2" fillId="0" borderId="0" xfId="0" applyNumberFormat="1" applyFont="1">
      <alignment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4037;&#36164;&#26680;&#31639;%20-7&#26376;%20-%20&#21103;&#26412;\&#24037;&#36164;(&#20840;&#23383;&#27573;).xlsx" TargetMode="External"/><Relationship Id="rId1" Type="http://schemas.openxmlformats.org/officeDocument/2006/relationships/externalLinkPath" Target="&#24037;&#36164;(&#20840;&#23383;&#2757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工资核对的全字段"/>
      <sheetName val="呈现的样式"/>
      <sheetName val="呈现字段"/>
      <sheetName val="Sheet1"/>
    </sheetNames>
    <sheetDataSet>
      <sheetData sheetId="0">
        <row r="2">
          <cell r="C2" t="str">
            <v>花名册</v>
          </cell>
        </row>
        <row r="3">
          <cell r="C3" t="str">
            <v>A-a-②</v>
          </cell>
          <cell r="BC3" t="str">
            <v>B-b-③健康师底薪</v>
          </cell>
        </row>
        <row r="5">
          <cell r="BC5">
            <v>319522.62580645137</v>
          </cell>
        </row>
        <row r="7">
          <cell r="C7" t="str">
            <v>姓名</v>
          </cell>
          <cell r="BC7" t="str">
            <v>健康师底薪</v>
          </cell>
        </row>
        <row r="8">
          <cell r="C8" t="str">
            <v>易春梅</v>
          </cell>
          <cell r="BC8">
            <v>0</v>
          </cell>
        </row>
        <row r="9">
          <cell r="C9" t="str">
            <v>江玲</v>
          </cell>
          <cell r="BC9">
            <v>0</v>
          </cell>
        </row>
        <row r="10">
          <cell r="C10" t="str">
            <v>王瑞琳</v>
          </cell>
          <cell r="BC10">
            <v>2000</v>
          </cell>
        </row>
        <row r="11">
          <cell r="C11" t="str">
            <v>黄小燕</v>
          </cell>
          <cell r="BC11">
            <v>2000</v>
          </cell>
        </row>
        <row r="12">
          <cell r="C12" t="str">
            <v>赵玉晓</v>
          </cell>
          <cell r="BC12">
            <v>2000</v>
          </cell>
        </row>
        <row r="13">
          <cell r="C13" t="str">
            <v>雷朝霞</v>
          </cell>
          <cell r="BC13">
            <v>2000</v>
          </cell>
        </row>
        <row r="14">
          <cell r="C14" t="str">
            <v>陈雪莲</v>
          </cell>
          <cell r="BC14">
            <v>2000</v>
          </cell>
        </row>
        <row r="15">
          <cell r="C15" t="str">
            <v>饶秋华</v>
          </cell>
          <cell r="BC15">
            <v>0</v>
          </cell>
        </row>
        <row r="16">
          <cell r="C16" t="str">
            <v>莫志英</v>
          </cell>
          <cell r="BC16">
            <v>0</v>
          </cell>
        </row>
        <row r="17">
          <cell r="C17" t="str">
            <v>刘巧艳</v>
          </cell>
          <cell r="BC17">
            <v>2000</v>
          </cell>
        </row>
        <row r="18">
          <cell r="C18" t="str">
            <v>康红梅</v>
          </cell>
          <cell r="BC18">
            <v>2000</v>
          </cell>
        </row>
        <row r="19">
          <cell r="C19" t="str">
            <v>唐银春</v>
          </cell>
          <cell r="BC19">
            <v>2200</v>
          </cell>
        </row>
        <row r="20">
          <cell r="C20" t="str">
            <v>刘晓丽</v>
          </cell>
          <cell r="BC20">
            <v>2000</v>
          </cell>
        </row>
        <row r="21">
          <cell r="C21" t="str">
            <v>熊艳</v>
          </cell>
          <cell r="BC21">
            <v>2000</v>
          </cell>
        </row>
        <row r="22">
          <cell r="C22" t="str">
            <v>任静</v>
          </cell>
          <cell r="BC22">
            <v>2000</v>
          </cell>
        </row>
        <row r="23">
          <cell r="C23" t="str">
            <v>吴琴</v>
          </cell>
          <cell r="BC23">
            <v>0</v>
          </cell>
        </row>
        <row r="24">
          <cell r="C24" t="str">
            <v>陈红霞</v>
          </cell>
          <cell r="BC24">
            <v>2000</v>
          </cell>
        </row>
        <row r="25">
          <cell r="C25" t="str">
            <v>廖增珍</v>
          </cell>
          <cell r="BC25">
            <v>1677.4193548387098</v>
          </cell>
        </row>
        <row r="26">
          <cell r="C26" t="str">
            <v>李春华</v>
          </cell>
          <cell r="BC26">
            <v>0</v>
          </cell>
        </row>
        <row r="27">
          <cell r="C27" t="str">
            <v>张候敏</v>
          </cell>
          <cell r="BC27">
            <v>2200</v>
          </cell>
        </row>
        <row r="28">
          <cell r="C28" t="str">
            <v>赵小红</v>
          </cell>
          <cell r="BC28">
            <v>0</v>
          </cell>
        </row>
        <row r="29">
          <cell r="C29" t="str">
            <v>彭龙惠</v>
          </cell>
          <cell r="BC29">
            <v>0</v>
          </cell>
        </row>
        <row r="30">
          <cell r="C30" t="str">
            <v>邓雪梅</v>
          </cell>
          <cell r="BC30">
            <v>2200</v>
          </cell>
        </row>
        <row r="31">
          <cell r="C31" t="str">
            <v>高雪</v>
          </cell>
          <cell r="BC31">
            <v>2000</v>
          </cell>
        </row>
        <row r="32">
          <cell r="C32" t="str">
            <v>何婷</v>
          </cell>
          <cell r="BC32">
            <v>2200</v>
          </cell>
        </row>
        <row r="33">
          <cell r="C33" t="str">
            <v>刘慧</v>
          </cell>
          <cell r="BC33">
            <v>2000</v>
          </cell>
        </row>
        <row r="34">
          <cell r="C34" t="str">
            <v>秦亚平</v>
          </cell>
          <cell r="BC34">
            <v>0</v>
          </cell>
        </row>
        <row r="35">
          <cell r="C35" t="str">
            <v>谭莹</v>
          </cell>
          <cell r="BC35">
            <v>0</v>
          </cell>
        </row>
        <row r="36">
          <cell r="C36" t="str">
            <v>张芮</v>
          </cell>
          <cell r="BC36">
            <v>2200</v>
          </cell>
        </row>
        <row r="37">
          <cell r="C37" t="str">
            <v>张元琼</v>
          </cell>
          <cell r="BC37">
            <v>2200</v>
          </cell>
        </row>
        <row r="38">
          <cell r="C38" t="str">
            <v>王依蕊</v>
          </cell>
          <cell r="BC38">
            <v>1612.9032258064517</v>
          </cell>
        </row>
        <row r="39">
          <cell r="C39" t="str">
            <v>向郑瑶</v>
          </cell>
          <cell r="BC39">
            <v>0</v>
          </cell>
        </row>
        <row r="40">
          <cell r="C40" t="str">
            <v>唐容</v>
          </cell>
          <cell r="BC40">
            <v>2200</v>
          </cell>
        </row>
        <row r="41">
          <cell r="C41" t="str">
            <v>叶文娟</v>
          </cell>
          <cell r="BC41">
            <v>2000</v>
          </cell>
        </row>
        <row r="42">
          <cell r="C42" t="str">
            <v>邹福贞</v>
          </cell>
          <cell r="BC42">
            <v>0</v>
          </cell>
        </row>
        <row r="43">
          <cell r="C43" t="str">
            <v>陈怡名</v>
          </cell>
          <cell r="BC43">
            <v>0</v>
          </cell>
        </row>
        <row r="44">
          <cell r="C44" t="str">
            <v>张丽</v>
          </cell>
          <cell r="BC44">
            <v>2200</v>
          </cell>
        </row>
        <row r="45">
          <cell r="C45" t="str">
            <v>杨金花</v>
          </cell>
          <cell r="BC45">
            <v>2200</v>
          </cell>
        </row>
        <row r="46">
          <cell r="C46" t="str">
            <v>樊琳</v>
          </cell>
          <cell r="BC46">
            <v>0</v>
          </cell>
        </row>
        <row r="47">
          <cell r="C47" t="str">
            <v>董顺秀</v>
          </cell>
          <cell r="BC47">
            <v>2200</v>
          </cell>
        </row>
        <row r="48">
          <cell r="C48" t="str">
            <v>陈建蓉</v>
          </cell>
          <cell r="BC48">
            <v>2200</v>
          </cell>
        </row>
        <row r="49">
          <cell r="C49" t="str">
            <v>王娇</v>
          </cell>
          <cell r="BC49">
            <v>2000</v>
          </cell>
        </row>
        <row r="50">
          <cell r="C50" t="str">
            <v>黎茂婷</v>
          </cell>
          <cell r="BC50">
            <v>2200</v>
          </cell>
        </row>
        <row r="51">
          <cell r="C51" t="str">
            <v>张艳秋</v>
          </cell>
          <cell r="BC51">
            <v>0</v>
          </cell>
        </row>
        <row r="52">
          <cell r="C52" t="str">
            <v>陈小琴</v>
          </cell>
          <cell r="BC52">
            <v>2200</v>
          </cell>
        </row>
        <row r="53">
          <cell r="C53" t="str">
            <v>刘恬恬</v>
          </cell>
          <cell r="BC53">
            <v>2200</v>
          </cell>
        </row>
        <row r="54">
          <cell r="C54" t="str">
            <v>苟小春</v>
          </cell>
          <cell r="BC54">
            <v>2200</v>
          </cell>
        </row>
        <row r="55">
          <cell r="C55" t="str">
            <v>李燕</v>
          </cell>
          <cell r="BC55">
            <v>2200</v>
          </cell>
        </row>
        <row r="56">
          <cell r="C56" t="str">
            <v>张小华</v>
          </cell>
          <cell r="BC56">
            <v>0</v>
          </cell>
        </row>
        <row r="57">
          <cell r="C57" t="str">
            <v>王任燕</v>
          </cell>
          <cell r="BC57">
            <v>0</v>
          </cell>
        </row>
        <row r="58">
          <cell r="C58" t="str">
            <v>陈萍</v>
          </cell>
          <cell r="BC58">
            <v>2000</v>
          </cell>
        </row>
        <row r="59">
          <cell r="C59" t="str">
            <v>吴敏</v>
          </cell>
          <cell r="BC59">
            <v>0</v>
          </cell>
        </row>
        <row r="60">
          <cell r="C60" t="str">
            <v>陈佳丽</v>
          </cell>
          <cell r="BC60">
            <v>0</v>
          </cell>
        </row>
        <row r="61">
          <cell r="C61" t="str">
            <v>康钦</v>
          </cell>
          <cell r="BC61">
            <v>2000</v>
          </cell>
        </row>
        <row r="62">
          <cell r="C62" t="str">
            <v>聂娟</v>
          </cell>
          <cell r="BC62">
            <v>2200</v>
          </cell>
        </row>
        <row r="63">
          <cell r="C63" t="str">
            <v>马菁</v>
          </cell>
          <cell r="BC63">
            <v>2000</v>
          </cell>
        </row>
        <row r="64">
          <cell r="C64" t="str">
            <v>徐睦垚</v>
          </cell>
          <cell r="BC64">
            <v>0</v>
          </cell>
        </row>
        <row r="65">
          <cell r="C65" t="str">
            <v>达哇卓玛</v>
          </cell>
          <cell r="BC65">
            <v>1870.9677419354839</v>
          </cell>
        </row>
        <row r="66">
          <cell r="C66" t="str">
            <v>曾雨晴</v>
          </cell>
          <cell r="BC66">
            <v>0</v>
          </cell>
        </row>
        <row r="67">
          <cell r="C67" t="str">
            <v>但红玉</v>
          </cell>
          <cell r="BC67">
            <v>0</v>
          </cell>
        </row>
        <row r="68">
          <cell r="C68" t="str">
            <v>梁缘缘</v>
          </cell>
          <cell r="BC68">
            <v>2000</v>
          </cell>
        </row>
        <row r="69">
          <cell r="C69" t="str">
            <v>李萱君</v>
          </cell>
          <cell r="BC69">
            <v>0</v>
          </cell>
        </row>
        <row r="70">
          <cell r="C70" t="str">
            <v>李思忆</v>
          </cell>
          <cell r="BC70">
            <v>2000</v>
          </cell>
        </row>
        <row r="71">
          <cell r="C71" t="str">
            <v>赵情情</v>
          </cell>
          <cell r="BC71">
            <v>2000</v>
          </cell>
        </row>
        <row r="72">
          <cell r="C72" t="str">
            <v>曹悦</v>
          </cell>
          <cell r="BC72">
            <v>2000</v>
          </cell>
        </row>
        <row r="73">
          <cell r="C73" t="str">
            <v>吴飞雁</v>
          </cell>
          <cell r="BC73">
            <v>2000</v>
          </cell>
        </row>
        <row r="74">
          <cell r="C74" t="str">
            <v>尹桂香</v>
          </cell>
          <cell r="BC74">
            <v>2000</v>
          </cell>
        </row>
        <row r="75">
          <cell r="C75" t="str">
            <v>张小娟</v>
          </cell>
          <cell r="BC75">
            <v>0</v>
          </cell>
        </row>
        <row r="76">
          <cell r="C76" t="str">
            <v>刘安琼</v>
          </cell>
          <cell r="BC76">
            <v>0</v>
          </cell>
        </row>
        <row r="77">
          <cell r="C77" t="str">
            <v>刘晓林</v>
          </cell>
          <cell r="BC77">
            <v>0</v>
          </cell>
        </row>
        <row r="78">
          <cell r="C78" t="str">
            <v>李巧娇</v>
          </cell>
          <cell r="BC78">
            <v>2000</v>
          </cell>
        </row>
        <row r="79">
          <cell r="C79" t="str">
            <v>林萍</v>
          </cell>
          <cell r="BC79">
            <v>0</v>
          </cell>
        </row>
        <row r="80">
          <cell r="C80" t="str">
            <v>罗雪</v>
          </cell>
          <cell r="BC80">
            <v>2000</v>
          </cell>
        </row>
        <row r="81">
          <cell r="C81" t="str">
            <v>唐宇欣</v>
          </cell>
          <cell r="BC81">
            <v>2000</v>
          </cell>
        </row>
        <row r="82">
          <cell r="C82" t="str">
            <v>李萌</v>
          </cell>
          <cell r="BC82">
            <v>2000</v>
          </cell>
        </row>
        <row r="83">
          <cell r="C83" t="str">
            <v>王如意</v>
          </cell>
          <cell r="BC83">
            <v>2000</v>
          </cell>
        </row>
        <row r="84">
          <cell r="C84" t="str">
            <v>柳全菊</v>
          </cell>
          <cell r="BC84">
            <v>2000</v>
          </cell>
        </row>
        <row r="85">
          <cell r="C85" t="str">
            <v>何琼华</v>
          </cell>
          <cell r="BC85">
            <v>0</v>
          </cell>
        </row>
        <row r="86">
          <cell r="C86" t="str">
            <v>蒋圆圆</v>
          </cell>
          <cell r="BC86">
            <v>0</v>
          </cell>
        </row>
        <row r="87">
          <cell r="C87" t="str">
            <v>顾红艳</v>
          </cell>
          <cell r="BC87">
            <v>2000</v>
          </cell>
        </row>
        <row r="88">
          <cell r="C88" t="str">
            <v>郭小丽</v>
          </cell>
          <cell r="BC88">
            <v>2000</v>
          </cell>
        </row>
        <row r="89">
          <cell r="C89" t="str">
            <v>梁婷</v>
          </cell>
          <cell r="BC89">
            <v>2000</v>
          </cell>
        </row>
        <row r="90">
          <cell r="C90" t="str">
            <v>雷娜婷</v>
          </cell>
          <cell r="BC90">
            <v>2000</v>
          </cell>
        </row>
        <row r="91">
          <cell r="C91" t="str">
            <v>叶美霞</v>
          </cell>
          <cell r="BC91">
            <v>967.74193548387098</v>
          </cell>
        </row>
        <row r="92">
          <cell r="C92" t="str">
            <v>秦娜</v>
          </cell>
          <cell r="BC92">
            <v>0</v>
          </cell>
        </row>
        <row r="93">
          <cell r="C93" t="str">
            <v>牟光燕</v>
          </cell>
          <cell r="BC93">
            <v>0</v>
          </cell>
        </row>
        <row r="94">
          <cell r="C94" t="str">
            <v>王萍</v>
          </cell>
          <cell r="BC94">
            <v>2000</v>
          </cell>
        </row>
        <row r="95">
          <cell r="C95" t="str">
            <v>胡红琳</v>
          </cell>
          <cell r="BC95">
            <v>2000</v>
          </cell>
        </row>
        <row r="96">
          <cell r="C96" t="str">
            <v>谢娟</v>
          </cell>
          <cell r="BC96">
            <v>2000</v>
          </cell>
        </row>
        <row r="97">
          <cell r="C97" t="str">
            <v>陈美合</v>
          </cell>
          <cell r="BC97">
            <v>2000</v>
          </cell>
        </row>
        <row r="98">
          <cell r="C98" t="str">
            <v>郝莉娜</v>
          </cell>
          <cell r="BC98">
            <v>1800</v>
          </cell>
        </row>
        <row r="99">
          <cell r="C99" t="str">
            <v>邓丽莉</v>
          </cell>
          <cell r="BC99">
            <v>0</v>
          </cell>
        </row>
        <row r="100">
          <cell r="C100" t="str">
            <v>张明艳</v>
          </cell>
          <cell r="BC100">
            <v>0</v>
          </cell>
        </row>
        <row r="101">
          <cell r="C101" t="str">
            <v>马宏梅</v>
          </cell>
          <cell r="BC101">
            <v>2000</v>
          </cell>
        </row>
        <row r="102">
          <cell r="C102" t="str">
            <v>陈洁</v>
          </cell>
          <cell r="BC102">
            <v>2000</v>
          </cell>
        </row>
        <row r="103">
          <cell r="C103" t="str">
            <v>郑加焕</v>
          </cell>
          <cell r="BC103">
            <v>2000</v>
          </cell>
        </row>
        <row r="104">
          <cell r="C104" t="str">
            <v>侯英</v>
          </cell>
          <cell r="BC104">
            <v>1800</v>
          </cell>
        </row>
        <row r="105">
          <cell r="C105" t="str">
            <v>谢德芳</v>
          </cell>
          <cell r="BC105">
            <v>1800</v>
          </cell>
        </row>
        <row r="106">
          <cell r="C106" t="str">
            <v>蒲草</v>
          </cell>
          <cell r="BC106">
            <v>0</v>
          </cell>
        </row>
        <row r="107">
          <cell r="C107" t="str">
            <v>郑华跃</v>
          </cell>
          <cell r="BC107">
            <v>0</v>
          </cell>
        </row>
        <row r="108">
          <cell r="C108" t="str">
            <v>李茂</v>
          </cell>
          <cell r="BC108">
            <v>0</v>
          </cell>
        </row>
        <row r="109">
          <cell r="C109" t="str">
            <v>孙红梅</v>
          </cell>
          <cell r="BC109">
            <v>2400</v>
          </cell>
        </row>
        <row r="110">
          <cell r="C110" t="str">
            <v>黎红花</v>
          </cell>
          <cell r="BC110">
            <v>2400</v>
          </cell>
        </row>
        <row r="111">
          <cell r="C111" t="str">
            <v>蒲艳婷</v>
          </cell>
          <cell r="BC111">
            <v>2000</v>
          </cell>
        </row>
        <row r="112">
          <cell r="C112" t="str">
            <v>刘帆</v>
          </cell>
          <cell r="BC112">
            <v>2000</v>
          </cell>
        </row>
        <row r="113">
          <cell r="C113" t="str">
            <v>杨艳</v>
          </cell>
          <cell r="BC113">
            <v>1800</v>
          </cell>
        </row>
        <row r="114">
          <cell r="C114" t="str">
            <v>肖静梅</v>
          </cell>
          <cell r="BC114">
            <v>0</v>
          </cell>
        </row>
        <row r="115">
          <cell r="C115" t="str">
            <v>王晓琳</v>
          </cell>
          <cell r="BC115">
            <v>0</v>
          </cell>
        </row>
        <row r="116">
          <cell r="C116" t="str">
            <v>彭措志玛</v>
          </cell>
          <cell r="BC116">
            <v>2200</v>
          </cell>
        </row>
        <row r="117">
          <cell r="C117" t="str">
            <v>郝中南</v>
          </cell>
          <cell r="BC117">
            <v>2200</v>
          </cell>
        </row>
        <row r="118">
          <cell r="C118" t="str">
            <v>冉芳霞</v>
          </cell>
          <cell r="BC118">
            <v>2200</v>
          </cell>
        </row>
        <row r="119">
          <cell r="C119" t="str">
            <v>谭萍</v>
          </cell>
          <cell r="BC119">
            <v>2200</v>
          </cell>
        </row>
        <row r="120">
          <cell r="C120" t="str">
            <v>陈琳</v>
          </cell>
          <cell r="BC120">
            <v>0</v>
          </cell>
        </row>
        <row r="121">
          <cell r="C121" t="str">
            <v>罗湘湘</v>
          </cell>
          <cell r="BC121">
            <v>2000</v>
          </cell>
        </row>
        <row r="122">
          <cell r="C122" t="str">
            <v>唐玉芳</v>
          </cell>
          <cell r="BC122">
            <v>2000</v>
          </cell>
        </row>
        <row r="123">
          <cell r="C123" t="str">
            <v>雷怡</v>
          </cell>
          <cell r="BC123">
            <v>0</v>
          </cell>
        </row>
        <row r="124">
          <cell r="C124" t="str">
            <v>龙巧云</v>
          </cell>
          <cell r="BC124">
            <v>2000</v>
          </cell>
        </row>
        <row r="125">
          <cell r="C125" t="str">
            <v>张勤</v>
          </cell>
          <cell r="BC125">
            <v>0</v>
          </cell>
        </row>
        <row r="126">
          <cell r="C126" t="str">
            <v>刘裕琼</v>
          </cell>
          <cell r="BC126">
            <v>2000</v>
          </cell>
        </row>
        <row r="127">
          <cell r="C127" t="str">
            <v>唐施语</v>
          </cell>
          <cell r="BC127">
            <v>2000</v>
          </cell>
        </row>
        <row r="128">
          <cell r="C128" t="str">
            <v>谭福英</v>
          </cell>
          <cell r="BC128">
            <v>2000</v>
          </cell>
        </row>
        <row r="129">
          <cell r="C129" t="str">
            <v>李凤</v>
          </cell>
          <cell r="BC129">
            <v>1800</v>
          </cell>
        </row>
        <row r="130">
          <cell r="C130" t="str">
            <v>陈嘉仪</v>
          </cell>
          <cell r="BC130">
            <v>0</v>
          </cell>
        </row>
        <row r="131">
          <cell r="C131" t="str">
            <v>王红</v>
          </cell>
          <cell r="BC131">
            <v>2000</v>
          </cell>
        </row>
        <row r="132">
          <cell r="C132" t="str">
            <v>冷忠翠</v>
          </cell>
          <cell r="BC132">
            <v>2200</v>
          </cell>
        </row>
        <row r="133">
          <cell r="C133" t="str">
            <v>糜清云</v>
          </cell>
          <cell r="BC133">
            <v>0</v>
          </cell>
        </row>
        <row r="134">
          <cell r="C134" t="str">
            <v>贺金云</v>
          </cell>
          <cell r="BC134">
            <v>1225.8064516129032</v>
          </cell>
        </row>
        <row r="135">
          <cell r="C135" t="str">
            <v>舒许芳</v>
          </cell>
          <cell r="BC135">
            <v>1741.9354838709678</v>
          </cell>
        </row>
        <row r="136">
          <cell r="C136" t="str">
            <v>包竹梅</v>
          </cell>
          <cell r="BC136">
            <v>2000</v>
          </cell>
        </row>
        <row r="137">
          <cell r="C137" t="str">
            <v>欧迎春</v>
          </cell>
          <cell r="BC137">
            <v>2200</v>
          </cell>
        </row>
        <row r="138">
          <cell r="C138" t="str">
            <v>谭芙蓉</v>
          </cell>
          <cell r="BC138">
            <v>2000</v>
          </cell>
        </row>
        <row r="139">
          <cell r="C139" t="str">
            <v>曾玉莲</v>
          </cell>
          <cell r="BC139">
            <v>0</v>
          </cell>
        </row>
        <row r="140">
          <cell r="C140" t="str">
            <v>彭兰钦</v>
          </cell>
          <cell r="BC140">
            <v>0</v>
          </cell>
        </row>
        <row r="141">
          <cell r="C141" t="str">
            <v>刘婵琴</v>
          </cell>
          <cell r="BC141">
            <v>2000</v>
          </cell>
        </row>
        <row r="142">
          <cell r="C142" t="str">
            <v>泽仁拉姆</v>
          </cell>
          <cell r="BC142">
            <v>2000</v>
          </cell>
        </row>
        <row r="143">
          <cell r="C143" t="str">
            <v>舒阳</v>
          </cell>
          <cell r="BC143">
            <v>2000</v>
          </cell>
        </row>
        <row r="144">
          <cell r="C144" t="str">
            <v>白丽</v>
          </cell>
          <cell r="BC144">
            <v>0</v>
          </cell>
        </row>
        <row r="145">
          <cell r="C145" t="str">
            <v>郑巧玲</v>
          </cell>
          <cell r="BC145">
            <v>0</v>
          </cell>
        </row>
        <row r="146">
          <cell r="C146" t="str">
            <v>张廷妍</v>
          </cell>
          <cell r="BC146">
            <v>2000</v>
          </cell>
        </row>
        <row r="147">
          <cell r="C147" t="str">
            <v>杜兰兰</v>
          </cell>
          <cell r="BC147">
            <v>2000</v>
          </cell>
        </row>
        <row r="148">
          <cell r="C148" t="str">
            <v>王显珍</v>
          </cell>
          <cell r="BC148">
            <v>2000</v>
          </cell>
        </row>
        <row r="149">
          <cell r="C149" t="str">
            <v>马冬梅</v>
          </cell>
          <cell r="BC149">
            <v>1800</v>
          </cell>
        </row>
        <row r="150">
          <cell r="C150" t="str">
            <v>彭莉群</v>
          </cell>
          <cell r="BC150">
            <v>1800</v>
          </cell>
        </row>
        <row r="151">
          <cell r="C151" t="str">
            <v>刘金凤</v>
          </cell>
          <cell r="BC151">
            <v>0</v>
          </cell>
        </row>
        <row r="152">
          <cell r="C152" t="str">
            <v>谢珂欣</v>
          </cell>
          <cell r="BC152">
            <v>0</v>
          </cell>
        </row>
        <row r="153">
          <cell r="C153" t="str">
            <v>刘霞</v>
          </cell>
          <cell r="BC153">
            <v>2000</v>
          </cell>
        </row>
        <row r="154">
          <cell r="C154" t="str">
            <v>尧丹丹</v>
          </cell>
          <cell r="BC154">
            <v>0</v>
          </cell>
        </row>
        <row r="155">
          <cell r="C155" t="str">
            <v>李科</v>
          </cell>
          <cell r="BC155">
            <v>2000</v>
          </cell>
        </row>
        <row r="156">
          <cell r="C156" t="str">
            <v>石海力</v>
          </cell>
          <cell r="BC156">
            <v>2000</v>
          </cell>
        </row>
        <row r="157">
          <cell r="C157" t="str">
            <v>付薪燕</v>
          </cell>
          <cell r="BC157">
            <v>2000</v>
          </cell>
        </row>
        <row r="158">
          <cell r="C158" t="str">
            <v>陈定坤</v>
          </cell>
          <cell r="BC158">
            <v>2000</v>
          </cell>
        </row>
        <row r="159">
          <cell r="C159" t="str">
            <v>王桂明</v>
          </cell>
          <cell r="BC159">
            <v>0</v>
          </cell>
        </row>
        <row r="160">
          <cell r="C160" t="str">
            <v>关晓燕</v>
          </cell>
          <cell r="BC160">
            <v>0</v>
          </cell>
        </row>
        <row r="161">
          <cell r="C161" t="str">
            <v>唐尹</v>
          </cell>
          <cell r="BC161">
            <v>2000</v>
          </cell>
        </row>
        <row r="162">
          <cell r="C162" t="str">
            <v>贺慧</v>
          </cell>
          <cell r="BC162">
            <v>0</v>
          </cell>
        </row>
        <row r="163">
          <cell r="C163" t="str">
            <v>李红梅</v>
          </cell>
          <cell r="BC163">
            <v>2000</v>
          </cell>
        </row>
        <row r="164">
          <cell r="C164" t="str">
            <v>龚艳</v>
          </cell>
          <cell r="BC164">
            <v>2000</v>
          </cell>
        </row>
        <row r="165">
          <cell r="C165" t="str">
            <v>余姣姣</v>
          </cell>
          <cell r="BC165">
            <v>2000</v>
          </cell>
        </row>
        <row r="166">
          <cell r="C166" t="str">
            <v>竹艳梅</v>
          </cell>
          <cell r="BC166">
            <v>0</v>
          </cell>
        </row>
        <row r="167">
          <cell r="C167" t="str">
            <v>叶朝春</v>
          </cell>
          <cell r="BC167">
            <v>1800</v>
          </cell>
        </row>
        <row r="168">
          <cell r="C168" t="str">
            <v>喻容</v>
          </cell>
          <cell r="BC168">
            <v>2000</v>
          </cell>
        </row>
        <row r="169">
          <cell r="C169" t="str">
            <v>魏柯</v>
          </cell>
          <cell r="BC169">
            <v>0</v>
          </cell>
        </row>
        <row r="170">
          <cell r="C170" t="str">
            <v>徐文平</v>
          </cell>
          <cell r="BC170">
            <v>2000</v>
          </cell>
        </row>
        <row r="171">
          <cell r="C171" t="str">
            <v>张欣</v>
          </cell>
          <cell r="BC171">
            <v>451.61290322580646</v>
          </cell>
        </row>
        <row r="172">
          <cell r="C172" t="str">
            <v>叶璐璐</v>
          </cell>
          <cell r="BC172">
            <v>0</v>
          </cell>
        </row>
        <row r="173">
          <cell r="C173" t="str">
            <v>周文慧</v>
          </cell>
          <cell r="BC173">
            <v>1800</v>
          </cell>
        </row>
        <row r="174">
          <cell r="C174" t="str">
            <v>张白金</v>
          </cell>
          <cell r="BC174">
            <v>2000</v>
          </cell>
        </row>
        <row r="175">
          <cell r="C175" t="str">
            <v>郑美函</v>
          </cell>
          <cell r="BC175">
            <v>1800</v>
          </cell>
        </row>
        <row r="176">
          <cell r="C176" t="str">
            <v>龚茜</v>
          </cell>
          <cell r="BC176">
            <v>0</v>
          </cell>
        </row>
        <row r="177">
          <cell r="C177" t="str">
            <v>廖妍</v>
          </cell>
          <cell r="BC177">
            <v>2000</v>
          </cell>
        </row>
        <row r="178">
          <cell r="C178" t="str">
            <v>李彩华</v>
          </cell>
          <cell r="BC178">
            <v>2000</v>
          </cell>
        </row>
        <row r="179">
          <cell r="C179" t="str">
            <v>刘九招</v>
          </cell>
          <cell r="BC179">
            <v>2000</v>
          </cell>
        </row>
        <row r="180">
          <cell r="C180" t="str">
            <v>朱羽</v>
          </cell>
          <cell r="BC180">
            <v>2000</v>
          </cell>
        </row>
        <row r="181">
          <cell r="C181" t="str">
            <v>施凤皎</v>
          </cell>
          <cell r="BC181">
            <v>0</v>
          </cell>
        </row>
        <row r="182">
          <cell r="C182" t="str">
            <v>高琴</v>
          </cell>
          <cell r="BC182">
            <v>2000</v>
          </cell>
        </row>
        <row r="183">
          <cell r="C183" t="str">
            <v>达卓措</v>
          </cell>
          <cell r="BC183">
            <v>1800</v>
          </cell>
        </row>
        <row r="184">
          <cell r="C184" t="str">
            <v>袁玉</v>
          </cell>
          <cell r="BC184">
            <v>2000</v>
          </cell>
        </row>
        <row r="185">
          <cell r="C185" t="str">
            <v>赵晴亮</v>
          </cell>
          <cell r="BC185">
            <v>2000</v>
          </cell>
        </row>
        <row r="186">
          <cell r="C186" t="str">
            <v>赵忠芬</v>
          </cell>
          <cell r="BC186">
            <v>0</v>
          </cell>
        </row>
        <row r="187">
          <cell r="C187" t="str">
            <v>郑丹</v>
          </cell>
          <cell r="BC187">
            <v>1800</v>
          </cell>
        </row>
        <row r="188">
          <cell r="C188" t="str">
            <v>林锶莹</v>
          </cell>
          <cell r="BC188">
            <v>0</v>
          </cell>
        </row>
        <row r="189">
          <cell r="C189" t="str">
            <v>胡钦秀</v>
          </cell>
          <cell r="BC189">
            <v>1800</v>
          </cell>
        </row>
        <row r="190">
          <cell r="C190" t="str">
            <v>高红艳</v>
          </cell>
          <cell r="BC190">
            <v>0</v>
          </cell>
        </row>
        <row r="191">
          <cell r="C191" t="str">
            <v>曾怡</v>
          </cell>
          <cell r="BC191">
            <v>1800</v>
          </cell>
        </row>
        <row r="192">
          <cell r="C192" t="str">
            <v>张清华</v>
          </cell>
          <cell r="BC192">
            <v>0</v>
          </cell>
        </row>
        <row r="193">
          <cell r="C193" t="str">
            <v>彭鑫</v>
          </cell>
          <cell r="BC193">
            <v>2000</v>
          </cell>
        </row>
        <row r="194">
          <cell r="C194" t="str">
            <v>李维</v>
          </cell>
          <cell r="BC194">
            <v>2200</v>
          </cell>
        </row>
        <row r="195">
          <cell r="C195" t="str">
            <v>贾琳</v>
          </cell>
          <cell r="BC195">
            <v>2000</v>
          </cell>
        </row>
        <row r="196">
          <cell r="C196" t="str">
            <v>王智慧</v>
          </cell>
          <cell r="BC196">
            <v>2000</v>
          </cell>
        </row>
        <row r="197">
          <cell r="C197" t="str">
            <v>邓笑</v>
          </cell>
          <cell r="BC197">
            <v>2000</v>
          </cell>
        </row>
        <row r="198">
          <cell r="C198" t="str">
            <v>刘香</v>
          </cell>
          <cell r="BC198">
            <v>0</v>
          </cell>
        </row>
        <row r="199">
          <cell r="C199" t="str">
            <v>刘丽华</v>
          </cell>
          <cell r="BC199">
            <v>2000</v>
          </cell>
        </row>
        <row r="200">
          <cell r="C200" t="str">
            <v>周林</v>
          </cell>
          <cell r="BC200">
            <v>2000</v>
          </cell>
        </row>
        <row r="201">
          <cell r="C201" t="str">
            <v>钟秦</v>
          </cell>
          <cell r="BC201">
            <v>2000</v>
          </cell>
        </row>
        <row r="202">
          <cell r="C202" t="str">
            <v>张红霞</v>
          </cell>
          <cell r="BC202">
            <v>0</v>
          </cell>
        </row>
        <row r="203">
          <cell r="C203" t="str">
            <v>李燕1</v>
          </cell>
          <cell r="BC203">
            <v>2000</v>
          </cell>
        </row>
        <row r="204">
          <cell r="C204" t="str">
            <v>陈世琳</v>
          </cell>
          <cell r="BC204">
            <v>2000</v>
          </cell>
        </row>
        <row r="205">
          <cell r="C205" t="str">
            <v>张林英</v>
          </cell>
          <cell r="BC205">
            <v>58.064516129032256</v>
          </cell>
        </row>
        <row r="206">
          <cell r="C206" t="str">
            <v>陈燕辉</v>
          </cell>
          <cell r="BC206">
            <v>0</v>
          </cell>
        </row>
        <row r="207">
          <cell r="C207" t="str">
            <v>宋林琳</v>
          </cell>
          <cell r="BC207">
            <v>0</v>
          </cell>
        </row>
        <row r="208">
          <cell r="C208" t="str">
            <v>马丽亚</v>
          </cell>
          <cell r="BC208">
            <v>2000</v>
          </cell>
        </row>
        <row r="209">
          <cell r="C209" t="str">
            <v>阿衣尔扎</v>
          </cell>
          <cell r="BC209">
            <v>1612.91</v>
          </cell>
        </row>
        <row r="210">
          <cell r="C210" t="str">
            <v>张霞</v>
          </cell>
          <cell r="BC210">
            <v>2000</v>
          </cell>
        </row>
        <row r="211">
          <cell r="C211" t="str">
            <v>谢双叶</v>
          </cell>
          <cell r="BC211">
            <v>0</v>
          </cell>
        </row>
        <row r="212">
          <cell r="C212" t="str">
            <v>蒙亦锌</v>
          </cell>
          <cell r="BC212">
            <v>2000</v>
          </cell>
        </row>
        <row r="213">
          <cell r="C213" t="str">
            <v>刘梦蓝</v>
          </cell>
          <cell r="BC213">
            <v>2000</v>
          </cell>
        </row>
        <row r="214">
          <cell r="C214" t="str">
            <v>罗林芳</v>
          </cell>
          <cell r="BC214">
            <v>0</v>
          </cell>
        </row>
        <row r="215">
          <cell r="C215" t="str">
            <v>汪丽娟</v>
          </cell>
          <cell r="BC215">
            <v>0</v>
          </cell>
        </row>
        <row r="216">
          <cell r="C216" t="str">
            <v>谭言希</v>
          </cell>
          <cell r="BC216">
            <v>2000</v>
          </cell>
        </row>
        <row r="217">
          <cell r="C217" t="str">
            <v>黄江</v>
          </cell>
          <cell r="BC217">
            <v>2000</v>
          </cell>
        </row>
        <row r="218">
          <cell r="C218" t="str">
            <v>陈琼</v>
          </cell>
          <cell r="BC218">
            <v>2000</v>
          </cell>
        </row>
        <row r="219">
          <cell r="C219" t="str">
            <v>米琪</v>
          </cell>
          <cell r="BC219">
            <v>2000</v>
          </cell>
        </row>
        <row r="220">
          <cell r="C220" t="str">
            <v>尚杨</v>
          </cell>
          <cell r="BC220">
            <v>2000</v>
          </cell>
        </row>
        <row r="221">
          <cell r="C221" t="str">
            <v>钟心悦</v>
          </cell>
          <cell r="BC221">
            <v>645.16999999999996</v>
          </cell>
        </row>
        <row r="222">
          <cell r="C222" t="str">
            <v>胡祝曲</v>
          </cell>
          <cell r="BC222">
            <v>0</v>
          </cell>
        </row>
        <row r="223">
          <cell r="C223" t="str">
            <v>谢金梅</v>
          </cell>
          <cell r="BC223">
            <v>903.23</v>
          </cell>
        </row>
        <row r="224">
          <cell r="C224" t="str">
            <v>李洪芳</v>
          </cell>
          <cell r="BC224">
            <v>2000</v>
          </cell>
        </row>
        <row r="225">
          <cell r="C225" t="str">
            <v>王维</v>
          </cell>
          <cell r="BC225">
            <v>2000</v>
          </cell>
        </row>
        <row r="226">
          <cell r="C226" t="str">
            <v>罗文文</v>
          </cell>
          <cell r="BC226">
            <v>2000</v>
          </cell>
        </row>
        <row r="227">
          <cell r="C227" t="str">
            <v>任艺</v>
          </cell>
          <cell r="BC227">
            <v>0</v>
          </cell>
        </row>
        <row r="228">
          <cell r="C228" t="str">
            <v>贺丽</v>
          </cell>
          <cell r="BC228">
            <v>2000</v>
          </cell>
        </row>
        <row r="229">
          <cell r="C229" t="str">
            <v>殷小燕</v>
          </cell>
          <cell r="BC229">
            <v>2000</v>
          </cell>
        </row>
        <row r="230">
          <cell r="C230" t="str">
            <v>李海瑛</v>
          </cell>
          <cell r="BC230">
            <v>2000</v>
          </cell>
        </row>
        <row r="231">
          <cell r="C231" t="str">
            <v>邹孟君</v>
          </cell>
          <cell r="BC231">
            <v>2000</v>
          </cell>
        </row>
        <row r="232">
          <cell r="C232" t="str">
            <v>彭羽佳</v>
          </cell>
          <cell r="BC232">
            <v>2000</v>
          </cell>
        </row>
        <row r="233">
          <cell r="C233" t="str">
            <v>朱成芳</v>
          </cell>
          <cell r="BC233">
            <v>2000</v>
          </cell>
        </row>
        <row r="234">
          <cell r="C234" t="str">
            <v>翁玲</v>
          </cell>
          <cell r="BC234">
            <v>2000</v>
          </cell>
        </row>
        <row r="235">
          <cell r="C235" t="str">
            <v>王能琴</v>
          </cell>
          <cell r="BC235">
            <v>2000</v>
          </cell>
        </row>
        <row r="236">
          <cell r="C236" t="str">
            <v>涂莹丹</v>
          </cell>
          <cell r="BC236">
            <v>0</v>
          </cell>
        </row>
        <row r="237">
          <cell r="C237" t="str">
            <v>葛敏</v>
          </cell>
          <cell r="BC237">
            <v>0</v>
          </cell>
        </row>
        <row r="238">
          <cell r="C238" t="str">
            <v>袁小兵</v>
          </cell>
          <cell r="BC238">
            <v>0</v>
          </cell>
        </row>
        <row r="239">
          <cell r="C239" t="str">
            <v>徐登毅</v>
          </cell>
          <cell r="BC239">
            <v>0</v>
          </cell>
        </row>
        <row r="240">
          <cell r="C240" t="str">
            <v>范时依</v>
          </cell>
          <cell r="BC240">
            <v>0</v>
          </cell>
        </row>
        <row r="241">
          <cell r="C241" t="str">
            <v>吴小强</v>
          </cell>
          <cell r="BC241">
            <v>0</v>
          </cell>
        </row>
        <row r="242">
          <cell r="C242" t="str">
            <v>宁燕</v>
          </cell>
          <cell r="BC242">
            <v>0</v>
          </cell>
        </row>
        <row r="243">
          <cell r="C243" t="str">
            <v>杨苹</v>
          </cell>
          <cell r="BC243">
            <v>0</v>
          </cell>
        </row>
        <row r="244">
          <cell r="C244" t="str">
            <v>赵倩</v>
          </cell>
          <cell r="BC244">
            <v>0</v>
          </cell>
        </row>
        <row r="245">
          <cell r="C245" t="str">
            <v>梁诗雨</v>
          </cell>
          <cell r="BC245">
            <v>0</v>
          </cell>
        </row>
        <row r="246">
          <cell r="C246" t="str">
            <v>郭思瑞</v>
          </cell>
          <cell r="BC246">
            <v>0</v>
          </cell>
        </row>
        <row r="247">
          <cell r="C247" t="str">
            <v>文倩</v>
          </cell>
          <cell r="BC247">
            <v>0</v>
          </cell>
        </row>
        <row r="248">
          <cell r="C248" t="str">
            <v>刘佳</v>
          </cell>
          <cell r="BC248">
            <v>0</v>
          </cell>
        </row>
        <row r="249">
          <cell r="C249" t="str">
            <v>杨磊</v>
          </cell>
          <cell r="BC249">
            <v>0</v>
          </cell>
        </row>
        <row r="250">
          <cell r="C250" t="str">
            <v>李吉原</v>
          </cell>
          <cell r="BC250">
            <v>0</v>
          </cell>
        </row>
        <row r="251">
          <cell r="C251" t="str">
            <v>黄桂琴</v>
          </cell>
          <cell r="BC251">
            <v>0</v>
          </cell>
        </row>
        <row r="252">
          <cell r="C252" t="str">
            <v>詹芳英</v>
          </cell>
          <cell r="BC252">
            <v>0</v>
          </cell>
        </row>
        <row r="253">
          <cell r="C253" t="str">
            <v>陈思思</v>
          </cell>
          <cell r="BC253">
            <v>0</v>
          </cell>
        </row>
        <row r="254">
          <cell r="C254" t="str">
            <v>李洁</v>
          </cell>
          <cell r="BC254">
            <v>0</v>
          </cell>
        </row>
        <row r="255">
          <cell r="C255" t="str">
            <v>马小英</v>
          </cell>
          <cell r="BC255">
            <v>0</v>
          </cell>
        </row>
        <row r="256">
          <cell r="C256" t="str">
            <v>欧阳敏</v>
          </cell>
          <cell r="BC256">
            <v>0</v>
          </cell>
        </row>
        <row r="257">
          <cell r="C257" t="str">
            <v>程燕</v>
          </cell>
          <cell r="BC257">
            <v>0</v>
          </cell>
        </row>
        <row r="258">
          <cell r="C258" t="str">
            <v>肖倩</v>
          </cell>
          <cell r="BC258">
            <v>0</v>
          </cell>
        </row>
        <row r="259">
          <cell r="C259" t="str">
            <v>王丽娟</v>
          </cell>
          <cell r="BC259">
            <v>0</v>
          </cell>
        </row>
        <row r="260">
          <cell r="C260" t="str">
            <v>蓝海英</v>
          </cell>
          <cell r="BC260">
            <v>0</v>
          </cell>
        </row>
        <row r="261">
          <cell r="C261" t="str">
            <v>夏萍</v>
          </cell>
          <cell r="BC261">
            <v>0</v>
          </cell>
        </row>
        <row r="262">
          <cell r="C262" t="str">
            <v>王方贤</v>
          </cell>
          <cell r="BC262">
            <v>0</v>
          </cell>
        </row>
        <row r="263">
          <cell r="C263" t="str">
            <v>杨琴</v>
          </cell>
          <cell r="BC263">
            <v>0</v>
          </cell>
        </row>
        <row r="264">
          <cell r="C264" t="str">
            <v>赵美艳</v>
          </cell>
          <cell r="BC264">
            <v>0</v>
          </cell>
        </row>
        <row r="265">
          <cell r="C265" t="str">
            <v>郭兰</v>
          </cell>
          <cell r="BC265">
            <v>0</v>
          </cell>
        </row>
        <row r="266">
          <cell r="C266" t="str">
            <v>戴林</v>
          </cell>
          <cell r="BC266">
            <v>0</v>
          </cell>
        </row>
        <row r="267">
          <cell r="C267" t="str">
            <v>蒲俊峰</v>
          </cell>
          <cell r="BC267">
            <v>0</v>
          </cell>
        </row>
        <row r="268">
          <cell r="C268" t="str">
            <v>张雪颖</v>
          </cell>
          <cell r="BC268">
            <v>0</v>
          </cell>
        </row>
        <row r="269">
          <cell r="C269" t="str">
            <v>张雨露</v>
          </cell>
          <cell r="BC269">
            <v>0</v>
          </cell>
        </row>
        <row r="270">
          <cell r="C270" t="str">
            <v>刘祖红</v>
          </cell>
          <cell r="BC270">
            <v>0</v>
          </cell>
        </row>
        <row r="271">
          <cell r="C271" t="str">
            <v>谢宗富</v>
          </cell>
          <cell r="BC271">
            <v>0</v>
          </cell>
        </row>
        <row r="272">
          <cell r="C272" t="str">
            <v>余文</v>
          </cell>
          <cell r="BC272">
            <v>0</v>
          </cell>
        </row>
        <row r="273">
          <cell r="C273" t="str">
            <v>王洪武</v>
          </cell>
          <cell r="BC273">
            <v>0</v>
          </cell>
        </row>
        <row r="274">
          <cell r="C274" t="str">
            <v>王国英</v>
          </cell>
          <cell r="BC274">
            <v>0</v>
          </cell>
        </row>
        <row r="275">
          <cell r="C275" t="str">
            <v>周莉</v>
          </cell>
          <cell r="BC275">
            <v>0</v>
          </cell>
        </row>
        <row r="276">
          <cell r="C276" t="str">
            <v>吴斌1</v>
          </cell>
          <cell r="BC276">
            <v>0</v>
          </cell>
        </row>
        <row r="277">
          <cell r="C277" t="str">
            <v>吴斌2</v>
          </cell>
          <cell r="BC277">
            <v>0</v>
          </cell>
        </row>
        <row r="278">
          <cell r="C278" t="str">
            <v>杨汉玉</v>
          </cell>
          <cell r="BC278">
            <v>0</v>
          </cell>
        </row>
        <row r="279">
          <cell r="C279" t="str">
            <v>杨润琼</v>
          </cell>
          <cell r="BC279">
            <v>0</v>
          </cell>
        </row>
        <row r="280">
          <cell r="C280" t="str">
            <v>林玉琼</v>
          </cell>
          <cell r="BC280">
            <v>0</v>
          </cell>
        </row>
        <row r="281">
          <cell r="C281" t="str">
            <v>王秀华</v>
          </cell>
          <cell r="BC281">
            <v>0</v>
          </cell>
        </row>
        <row r="282">
          <cell r="C282" t="str">
            <v>刘陈秀</v>
          </cell>
          <cell r="BC282">
            <v>0</v>
          </cell>
        </row>
        <row r="283">
          <cell r="C283" t="str">
            <v>钟术群</v>
          </cell>
          <cell r="BC283">
            <v>0</v>
          </cell>
        </row>
        <row r="284">
          <cell r="C284" t="str">
            <v>郑竹兰</v>
          </cell>
          <cell r="BC284">
            <v>0</v>
          </cell>
        </row>
        <row r="285">
          <cell r="C285" t="str">
            <v>陈春蓉</v>
          </cell>
          <cell r="BC285">
            <v>0</v>
          </cell>
        </row>
        <row r="286">
          <cell r="C286" t="str">
            <v>陈明秀</v>
          </cell>
          <cell r="BC286">
            <v>0</v>
          </cell>
        </row>
        <row r="287">
          <cell r="C287" t="str">
            <v>许开会</v>
          </cell>
          <cell r="BC287">
            <v>0</v>
          </cell>
        </row>
        <row r="288">
          <cell r="C288" t="str">
            <v>蒋治琼</v>
          </cell>
          <cell r="BC288">
            <v>0</v>
          </cell>
        </row>
        <row r="289">
          <cell r="C289" t="str">
            <v>曾志芬</v>
          </cell>
          <cell r="BC289">
            <v>0</v>
          </cell>
        </row>
        <row r="290">
          <cell r="C290" t="str">
            <v>罗广秀</v>
          </cell>
          <cell r="BC290">
            <v>0</v>
          </cell>
        </row>
        <row r="291">
          <cell r="C291" t="str">
            <v>何先会</v>
          </cell>
          <cell r="BC291">
            <v>0</v>
          </cell>
        </row>
        <row r="292">
          <cell r="C292" t="str">
            <v>陈德芳</v>
          </cell>
          <cell r="BC292">
            <v>0</v>
          </cell>
        </row>
        <row r="293">
          <cell r="C293" t="str">
            <v>邓成分</v>
          </cell>
          <cell r="BC293">
            <v>0</v>
          </cell>
        </row>
        <row r="294">
          <cell r="C294" t="str">
            <v>刘胜琼</v>
          </cell>
          <cell r="BC294">
            <v>0</v>
          </cell>
        </row>
        <row r="295">
          <cell r="C295" t="str">
            <v>陈文先</v>
          </cell>
          <cell r="BC295">
            <v>0</v>
          </cell>
        </row>
        <row r="296">
          <cell r="C296" t="str">
            <v>杨则琼</v>
          </cell>
          <cell r="BC296">
            <v>0</v>
          </cell>
        </row>
        <row r="297">
          <cell r="C297" t="str">
            <v>李培英</v>
          </cell>
          <cell r="BC297">
            <v>0</v>
          </cell>
        </row>
        <row r="298">
          <cell r="C298" t="str">
            <v>陈永秀</v>
          </cell>
          <cell r="BC298">
            <v>0</v>
          </cell>
        </row>
        <row r="299">
          <cell r="C299" t="str">
            <v>李大英</v>
          </cell>
          <cell r="BC299">
            <v>0</v>
          </cell>
        </row>
        <row r="300">
          <cell r="C300" t="str">
            <v>范世琼</v>
          </cell>
          <cell r="BC300">
            <v>0</v>
          </cell>
        </row>
        <row r="301">
          <cell r="C301" t="str">
            <v>倪巧琼</v>
          </cell>
          <cell r="BC301">
            <v>0</v>
          </cell>
        </row>
        <row r="302">
          <cell r="C302" t="str">
            <v>颜香兰</v>
          </cell>
          <cell r="BC302">
            <v>0</v>
          </cell>
        </row>
        <row r="303">
          <cell r="C303" t="str">
            <v>刘治菊</v>
          </cell>
          <cell r="BC303">
            <v>0</v>
          </cell>
        </row>
        <row r="304">
          <cell r="C304" t="str">
            <v>陈珊珊</v>
          </cell>
          <cell r="BC304">
            <v>1277.4193548387098</v>
          </cell>
        </row>
        <row r="305">
          <cell r="C305" t="str">
            <v>安家晴</v>
          </cell>
          <cell r="BC305">
            <v>1045.1612903225805</v>
          </cell>
        </row>
        <row r="306">
          <cell r="C306" t="str">
            <v>刘雨佳</v>
          </cell>
          <cell r="BC306">
            <v>0</v>
          </cell>
        </row>
        <row r="307">
          <cell r="C307" t="str">
            <v>谢翠华</v>
          </cell>
          <cell r="BC307">
            <v>754.83870967741927</v>
          </cell>
        </row>
        <row r="308">
          <cell r="C308" t="str">
            <v>袁晓梅</v>
          </cell>
          <cell r="BC308">
            <v>870.9677419354839</v>
          </cell>
        </row>
        <row r="309">
          <cell r="C309" t="str">
            <v>孙鲜</v>
          </cell>
          <cell r="BC309">
            <v>0</v>
          </cell>
        </row>
        <row r="310">
          <cell r="C310" t="str">
            <v>陈春秀</v>
          </cell>
          <cell r="BC310">
            <v>522.58064516129025</v>
          </cell>
        </row>
        <row r="311">
          <cell r="C311" t="str">
            <v>郑晓芳</v>
          </cell>
          <cell r="BC311">
            <v>464.51612903225805</v>
          </cell>
        </row>
        <row r="312">
          <cell r="C312" t="str">
            <v>曾小凤</v>
          </cell>
          <cell r="BC312">
            <v>0</v>
          </cell>
        </row>
        <row r="313">
          <cell r="C313" t="str">
            <v>邹奇圻</v>
          </cell>
          <cell r="BC313">
            <v>645.16999999999996</v>
          </cell>
        </row>
        <row r="314">
          <cell r="C314" t="str">
            <v>路平</v>
          </cell>
          <cell r="BC314">
            <v>580.64516129032256</v>
          </cell>
        </row>
        <row r="315">
          <cell r="C315" t="str">
            <v>康丹</v>
          </cell>
          <cell r="BC315">
            <v>0</v>
          </cell>
        </row>
        <row r="316">
          <cell r="C316" t="str">
            <v>尹佩佩</v>
          </cell>
          <cell r="BC316">
            <v>0</v>
          </cell>
        </row>
        <row r="317">
          <cell r="C317" t="str">
            <v>周柏燚</v>
          </cell>
          <cell r="BC317">
            <v>0</v>
          </cell>
        </row>
        <row r="318">
          <cell r="C318" t="str">
            <v>李文龙</v>
          </cell>
          <cell r="BC318">
            <v>0</v>
          </cell>
        </row>
        <row r="319">
          <cell r="C319" t="str">
            <v>张文卓</v>
          </cell>
          <cell r="BC319">
            <v>0</v>
          </cell>
        </row>
        <row r="320">
          <cell r="C320" t="str">
            <v>曹煦菡</v>
          </cell>
          <cell r="BC320">
            <v>754.83870967741927</v>
          </cell>
        </row>
        <row r="321">
          <cell r="C321" t="str">
            <v>蹇雨珊</v>
          </cell>
          <cell r="BC321">
            <v>696.77419354838707</v>
          </cell>
        </row>
        <row r="322">
          <cell r="C322" t="str">
            <v>赵圆缘</v>
          </cell>
          <cell r="BC322">
            <v>696.77419354838707</v>
          </cell>
        </row>
        <row r="323">
          <cell r="C323" t="str">
            <v>李从丽</v>
          </cell>
          <cell r="BC323">
            <v>522.58064516129025</v>
          </cell>
        </row>
        <row r="324">
          <cell r="C324" t="str">
            <v>杨慧琳</v>
          </cell>
          <cell r="BC324">
            <v>580.65</v>
          </cell>
        </row>
        <row r="325">
          <cell r="C325" t="str">
            <v>袁琳育</v>
          </cell>
          <cell r="BC325">
            <v>522.58064516129025</v>
          </cell>
        </row>
        <row r="326">
          <cell r="C326" t="str">
            <v>蒲敏</v>
          </cell>
          <cell r="BC326">
            <v>464.51612903225805</v>
          </cell>
        </row>
        <row r="327">
          <cell r="C327" t="str">
            <v>黄芬</v>
          </cell>
          <cell r="BC327">
            <v>232.25806451612902</v>
          </cell>
        </row>
        <row r="328">
          <cell r="C328" t="str">
            <v>杨娇</v>
          </cell>
          <cell r="BC328">
            <v>451.62</v>
          </cell>
        </row>
        <row r="329">
          <cell r="C329" t="str">
            <v>郭芬</v>
          </cell>
          <cell r="BC329">
            <v>290.32258064516128</v>
          </cell>
        </row>
        <row r="330">
          <cell r="C330" t="str">
            <v>陈丽</v>
          </cell>
          <cell r="BC330">
            <v>580.65</v>
          </cell>
        </row>
        <row r="331">
          <cell r="C331" t="str">
            <v>沙河+门店T区</v>
          </cell>
          <cell r="BC331">
            <v>0</v>
          </cell>
        </row>
        <row r="332">
          <cell r="C332" t="str">
            <v>涌泉+门店T区</v>
          </cell>
          <cell r="BC332">
            <v>0</v>
          </cell>
        </row>
        <row r="333">
          <cell r="C333" t="str">
            <v>中和+门店T区</v>
          </cell>
          <cell r="BC333">
            <v>0</v>
          </cell>
        </row>
        <row r="334">
          <cell r="C334" t="str">
            <v>川音+门店T区</v>
          </cell>
          <cell r="BC334">
            <v>0</v>
          </cell>
        </row>
        <row r="335">
          <cell r="C335" t="str">
            <v>光华+门店T区</v>
          </cell>
          <cell r="BC335">
            <v>0</v>
          </cell>
        </row>
        <row r="336">
          <cell r="C336" t="str">
            <v>龙湖+门店T区</v>
          </cell>
          <cell r="BC336">
            <v>0</v>
          </cell>
        </row>
        <row r="337">
          <cell r="C337" t="str">
            <v>鹭岛+门店T区</v>
          </cell>
          <cell r="BC337">
            <v>0</v>
          </cell>
        </row>
        <row r="338">
          <cell r="C338" t="str">
            <v>南湖+门店T区</v>
          </cell>
          <cell r="BC338">
            <v>0</v>
          </cell>
        </row>
        <row r="339">
          <cell r="C339" t="str">
            <v>荣华北路+门店T区</v>
          </cell>
          <cell r="BC339">
            <v>0</v>
          </cell>
        </row>
        <row r="340">
          <cell r="C340" t="str">
            <v>紫荆+门店T区</v>
          </cell>
          <cell r="BC340">
            <v>0</v>
          </cell>
        </row>
        <row r="341">
          <cell r="C341" t="str">
            <v>双流+门店T区</v>
          </cell>
          <cell r="BC341">
            <v>0</v>
          </cell>
        </row>
        <row r="342">
          <cell r="C342" t="str">
            <v>亚洲湾+门店T区</v>
          </cell>
          <cell r="BC342">
            <v>0</v>
          </cell>
        </row>
        <row r="343">
          <cell r="C343" t="str">
            <v>川师+门店T区</v>
          </cell>
          <cell r="BC343">
            <v>0</v>
          </cell>
        </row>
        <row r="344">
          <cell r="C344" t="str">
            <v>明信+门店T区</v>
          </cell>
          <cell r="BC344">
            <v>0</v>
          </cell>
        </row>
        <row r="345">
          <cell r="C345" t="str">
            <v>千禧+门店T区</v>
          </cell>
          <cell r="BC345">
            <v>0</v>
          </cell>
        </row>
        <row r="346">
          <cell r="C346" t="str">
            <v>大丰+门店T区</v>
          </cell>
          <cell r="BC346">
            <v>0</v>
          </cell>
        </row>
        <row r="347">
          <cell r="C347" t="str">
            <v>凤凰山+门店T区</v>
          </cell>
          <cell r="BC347">
            <v>0</v>
          </cell>
        </row>
        <row r="348">
          <cell r="C348" t="str">
            <v>科技一部+门店T区</v>
          </cell>
          <cell r="BC348">
            <v>0</v>
          </cell>
        </row>
        <row r="349">
          <cell r="C349" t="str">
            <v>科技二部+门店T区</v>
          </cell>
          <cell r="BC349">
            <v>0</v>
          </cell>
        </row>
        <row r="350">
          <cell r="C350" t="str">
            <v>468+门店T区</v>
          </cell>
          <cell r="BC350">
            <v>0</v>
          </cell>
        </row>
        <row r="351">
          <cell r="C351" t="str">
            <v>华润+门店T区</v>
          </cell>
          <cell r="BC351">
            <v>0</v>
          </cell>
        </row>
        <row r="352">
          <cell r="C352" t="str">
            <v>静居寺+门店T区</v>
          </cell>
          <cell r="BC352">
            <v>0</v>
          </cell>
        </row>
        <row r="353">
          <cell r="C353" t="str">
            <v>红光+门店T区</v>
          </cell>
          <cell r="BC353">
            <v>0</v>
          </cell>
        </row>
        <row r="354">
          <cell r="C354" t="str">
            <v>犀浦+门店T区</v>
          </cell>
          <cell r="BC354">
            <v>0</v>
          </cell>
        </row>
        <row r="355">
          <cell r="C355" t="str">
            <v>龙城国际+门店T区</v>
          </cell>
          <cell r="BC355">
            <v>0</v>
          </cell>
        </row>
        <row r="356">
          <cell r="C356" t="str">
            <v>优品道+门店T区</v>
          </cell>
          <cell r="BC356">
            <v>0</v>
          </cell>
        </row>
        <row r="357">
          <cell r="C357" t="str">
            <v>大源+门店T区</v>
          </cell>
          <cell r="BC357">
            <v>0</v>
          </cell>
        </row>
        <row r="358">
          <cell r="C358" t="str">
            <v>保利+门店T区</v>
          </cell>
          <cell r="BC358">
            <v>0</v>
          </cell>
        </row>
        <row r="359">
          <cell r="C359" t="str">
            <v>骑士郡+门店T区</v>
          </cell>
          <cell r="BC359">
            <v>0</v>
          </cell>
        </row>
        <row r="360">
          <cell r="C360" t="str">
            <v>荣华南路+门店T区</v>
          </cell>
          <cell r="BC360">
            <v>0</v>
          </cell>
        </row>
        <row r="361">
          <cell r="C361" t="str">
            <v>融创+门店T区</v>
          </cell>
          <cell r="BC361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F32CF-5DB7-4EE1-905A-AAFA998CBBD0}">
  <sheetPr>
    <tabColor rgb="FFFFC000"/>
  </sheetPr>
  <dimension ref="A1:AI182"/>
  <sheetViews>
    <sheetView tabSelected="1" workbookViewId="0">
      <pane xSplit="3" ySplit="6" topLeftCell="D7" activePane="bottomRight" state="frozen"/>
      <selection pane="topRight" activeCell="D1" sqref="D1"/>
      <selection pane="bottomLeft" activeCell="A5" sqref="A5"/>
      <selection pane="bottomRight" activeCell="H28" sqref="H28"/>
    </sheetView>
  </sheetViews>
  <sheetFormatPr defaultRowHeight="15.75" customHeight="1" x14ac:dyDescent="0.15"/>
  <cols>
    <col min="1" max="1" width="26.375" style="5" bestFit="1" customWidth="1"/>
    <col min="2" max="2" width="13.875" style="5" bestFit="1" customWidth="1"/>
    <col min="3" max="3" width="12.25" style="5" bestFit="1" customWidth="1"/>
    <col min="4" max="4" width="13" style="5" bestFit="1" customWidth="1"/>
    <col min="5" max="5" width="13.875" style="5" bestFit="1" customWidth="1"/>
    <col min="6" max="6" width="11.5" style="5" customWidth="1"/>
    <col min="7" max="8" width="19.75" style="5" bestFit="1" customWidth="1"/>
    <col min="9" max="10" width="15.25" style="5" bestFit="1" customWidth="1"/>
    <col min="11" max="11" width="11.5" style="5" customWidth="1"/>
    <col min="12" max="12" width="8.5" style="5" customWidth="1"/>
    <col min="13" max="13" width="11.5" style="7" customWidth="1"/>
    <col min="14" max="14" width="13" style="7" customWidth="1"/>
    <col min="15" max="15" width="12" style="46" bestFit="1" customWidth="1"/>
    <col min="16" max="16" width="12.25" style="46" customWidth="1"/>
    <col min="17" max="17" width="10" style="5" customWidth="1"/>
    <col min="18" max="18" width="8.5" style="5" customWidth="1"/>
    <col min="19" max="19" width="13" style="5" customWidth="1"/>
    <col min="20" max="20" width="12" style="5" customWidth="1"/>
    <col min="21" max="21" width="13.75" style="8" customWidth="1"/>
    <col min="22" max="24" width="9.75" style="5" customWidth="1"/>
    <col min="25" max="25" width="8.875" style="5" customWidth="1"/>
    <col min="26" max="26" width="11.625" style="9" bestFit="1" customWidth="1"/>
    <col min="27" max="27" width="8.75" style="9" bestFit="1" customWidth="1"/>
    <col min="28" max="28" width="11.625" style="9" customWidth="1"/>
    <col min="29" max="29" width="10.5" style="9" customWidth="1"/>
    <col min="30" max="30" width="9" style="9" customWidth="1"/>
    <col min="31" max="31" width="12.5" style="8" customWidth="1"/>
    <col min="32" max="32" width="9" style="16"/>
    <col min="33" max="33" width="9" style="9"/>
    <col min="34" max="34" width="9" style="55"/>
    <col min="35" max="16384" width="9" style="9"/>
  </cols>
  <sheetData>
    <row r="1" spans="1:35" ht="15.75" customHeight="1" x14ac:dyDescent="0.15">
      <c r="A1" s="5" t="s">
        <v>534</v>
      </c>
      <c r="B1" s="5" t="s">
        <v>534</v>
      </c>
      <c r="C1" s="5" t="s">
        <v>535</v>
      </c>
      <c r="D1" s="5" t="s">
        <v>534</v>
      </c>
      <c r="E1" s="5" t="s">
        <v>534</v>
      </c>
      <c r="F1" s="5" t="s">
        <v>536</v>
      </c>
      <c r="G1" s="5" t="s">
        <v>537</v>
      </c>
      <c r="H1" s="5" t="s">
        <v>537</v>
      </c>
      <c r="I1" s="5" t="s">
        <v>538</v>
      </c>
      <c r="J1" s="5" t="s">
        <v>538</v>
      </c>
      <c r="K1" s="5" t="s">
        <v>538</v>
      </c>
      <c r="L1" s="5" t="s">
        <v>538</v>
      </c>
      <c r="M1" s="7" t="s">
        <v>536</v>
      </c>
      <c r="N1" s="7" t="s">
        <v>536</v>
      </c>
      <c r="O1" s="5" t="s">
        <v>538</v>
      </c>
      <c r="P1" s="5" t="s">
        <v>538</v>
      </c>
      <c r="Q1" s="5" t="s">
        <v>538</v>
      </c>
      <c r="R1" s="5" t="s">
        <v>538</v>
      </c>
      <c r="S1" s="5" t="s">
        <v>536</v>
      </c>
      <c r="T1" s="5" t="s">
        <v>536</v>
      </c>
      <c r="U1" s="5" t="s">
        <v>536</v>
      </c>
      <c r="V1" s="5" t="s">
        <v>538</v>
      </c>
      <c r="W1" s="5" t="s">
        <v>536</v>
      </c>
      <c r="X1" s="5" t="s">
        <v>538</v>
      </c>
      <c r="Y1" s="5" t="s">
        <v>538</v>
      </c>
      <c r="Z1" s="5" t="s">
        <v>538</v>
      </c>
      <c r="AA1" s="5" t="s">
        <v>536</v>
      </c>
      <c r="AB1" s="5" t="s">
        <v>536</v>
      </c>
      <c r="AC1" s="5" t="s">
        <v>538</v>
      </c>
      <c r="AD1" s="5" t="s">
        <v>536</v>
      </c>
      <c r="AE1" s="5" t="s">
        <v>536</v>
      </c>
      <c r="AF1" s="5" t="s">
        <v>536</v>
      </c>
      <c r="AG1" s="5" t="s">
        <v>536</v>
      </c>
    </row>
    <row r="2" spans="1:35" ht="11.25" x14ac:dyDescent="0.15">
      <c r="A2" s="5" t="s">
        <v>533</v>
      </c>
    </row>
    <row r="3" spans="1:35" ht="15.75" customHeight="1" x14ac:dyDescent="0.15">
      <c r="A3" s="4">
        <v>2025</v>
      </c>
      <c r="B3" s="4">
        <v>7</v>
      </c>
      <c r="C3" s="5" t="s">
        <v>197</v>
      </c>
      <c r="D3" s="5" t="s">
        <v>310</v>
      </c>
      <c r="G3" s="6">
        <f>G4-G5</f>
        <v>0</v>
      </c>
      <c r="H3" s="6">
        <f>H4-H5</f>
        <v>0</v>
      </c>
      <c r="I3" s="6"/>
      <c r="J3" s="6"/>
      <c r="K3" s="5" t="s">
        <v>198</v>
      </c>
      <c r="M3" s="44" t="s">
        <v>304</v>
      </c>
    </row>
    <row r="4" spans="1:35" ht="15.75" customHeight="1" x14ac:dyDescent="0.15">
      <c r="G4" s="5">
        <f>'B-a-③呈现-消耗明细表③'!Q3</f>
        <v>16224.5</v>
      </c>
      <c r="H4" s="5">
        <f>'B-a-③呈现-消耗明细表③'!P3</f>
        <v>3256067.8799999957</v>
      </c>
      <c r="K4" s="5" t="s">
        <v>307</v>
      </c>
      <c r="L4" s="5" t="b">
        <f>OR(LOOKUP(G7,'A-b-⑥工资核算'!$C$4:$C$7,'A-b-⑥工资核算'!$E$4:$E$7)=1,LOOKUP(H7,'A-b-⑥工资核算'!$D$4:$D$7,'A-b-⑥工资核算'!$E$4:$E$7)=1)</f>
        <v>1</v>
      </c>
      <c r="M4" s="44" t="s">
        <v>305</v>
      </c>
    </row>
    <row r="5" spans="1:35" ht="15.75" customHeight="1" x14ac:dyDescent="0.15">
      <c r="A5" s="5">
        <f>COUNTA(A7:A497)</f>
        <v>176</v>
      </c>
      <c r="B5" s="5">
        <f>COUNTIFS('B-a-26考勤汇总表'!B:B,"健康师")</f>
        <v>176</v>
      </c>
      <c r="D5" s="6" t="s">
        <v>215</v>
      </c>
      <c r="E5" s="6">
        <f>A5-B5</f>
        <v>0</v>
      </c>
      <c r="G5" s="5">
        <f>SUM(G7:G2299)</f>
        <v>16224.5</v>
      </c>
      <c r="H5" s="5">
        <f>SUM(H7:H2299)</f>
        <v>3256067.879999999</v>
      </c>
      <c r="I5" s="45"/>
      <c r="J5" s="5" t="b">
        <f>AND(I7&gt;0,J7&gt;0)</f>
        <v>1</v>
      </c>
      <c r="K5" s="45" t="s">
        <v>308</v>
      </c>
      <c r="V5" s="15" t="s">
        <v>226</v>
      </c>
      <c r="W5" s="15"/>
      <c r="X5" s="15"/>
    </row>
    <row r="6" spans="1:35" s="13" customFormat="1" ht="15.75" customHeight="1" x14ac:dyDescent="0.15">
      <c r="A6" s="10" t="s">
        <v>191</v>
      </c>
      <c r="B6" s="11" t="s">
        <v>196</v>
      </c>
      <c r="C6" s="11" t="s">
        <v>216</v>
      </c>
      <c r="D6" s="19" t="s">
        <v>192</v>
      </c>
      <c r="E6" s="19" t="s">
        <v>214</v>
      </c>
      <c r="F6" s="11" t="s">
        <v>195</v>
      </c>
      <c r="G6" s="19" t="s">
        <v>193</v>
      </c>
      <c r="H6" s="19" t="s">
        <v>194</v>
      </c>
      <c r="I6" s="19" t="s">
        <v>530</v>
      </c>
      <c r="J6" s="19" t="s">
        <v>306</v>
      </c>
      <c r="K6" s="11" t="s">
        <v>207</v>
      </c>
      <c r="L6" s="11" t="s">
        <v>206</v>
      </c>
      <c r="M6" s="14" t="s">
        <v>209</v>
      </c>
      <c r="N6" s="14" t="s">
        <v>210</v>
      </c>
      <c r="O6" s="47" t="s">
        <v>530</v>
      </c>
      <c r="P6" s="47" t="s">
        <v>306</v>
      </c>
      <c r="Q6" s="11" t="s">
        <v>208</v>
      </c>
      <c r="R6" s="11" t="s">
        <v>206</v>
      </c>
      <c r="S6" s="11" t="s">
        <v>211</v>
      </c>
      <c r="T6" s="11" t="s">
        <v>213</v>
      </c>
      <c r="U6" s="12" t="s">
        <v>212</v>
      </c>
      <c r="V6" s="11" t="s">
        <v>228</v>
      </c>
      <c r="W6" s="11" t="s">
        <v>219</v>
      </c>
      <c r="X6" s="11" t="s">
        <v>309</v>
      </c>
      <c r="Y6" s="11" t="s">
        <v>229</v>
      </c>
      <c r="Z6" s="13" t="s">
        <v>227</v>
      </c>
      <c r="AA6" s="11" t="s">
        <v>219</v>
      </c>
      <c r="AB6" s="11" t="s">
        <v>309</v>
      </c>
      <c r="AC6" s="13" t="s">
        <v>230</v>
      </c>
      <c r="AD6" s="13" t="s">
        <v>231</v>
      </c>
      <c r="AE6" s="12" t="s">
        <v>232</v>
      </c>
      <c r="AF6" s="17" t="s">
        <v>233</v>
      </c>
      <c r="AG6" s="13" t="s">
        <v>311</v>
      </c>
      <c r="AH6" s="59"/>
    </row>
    <row r="7" spans="1:35" ht="15.75" customHeight="1" x14ac:dyDescent="0.15">
      <c r="A7" s="5" t="str" cm="1">
        <f t="array" ref="A7:A182">_xlfn._xlws.FILTER('B-a-26考勤汇总表'!D:D,'B-a-26考勤汇总表'!B:B="健康师")</f>
        <v>王瑞琳</v>
      </c>
      <c r="B7" s="5" t="str">
        <f>_xlfn.XLOOKUP(A7,'B-a-26考勤汇总表'!D:D,'B-a-26考勤汇总表'!A:A,0)</f>
        <v>华润</v>
      </c>
      <c r="C7" s="5" t="str">
        <f>_xlfn.XLOOKUP(B7,'A-b-⑥工资核算'!J:J,'A-b-⑥工资核算'!K:K,0)</f>
        <v>老店</v>
      </c>
      <c r="D7" s="5">
        <f>_xlfn.XLOOKUP(A7,'B-a-26考勤汇总表'!D:D,'B-a-26考勤汇总表'!AP:AP,0)</f>
        <v>31</v>
      </c>
      <c r="E7" s="5">
        <f>IF(A7="","",_xlfn.XLOOKUP(A7,'B-a-26考勤汇总表'!D:D,'B-a-26考勤汇总表'!U:U,0))</f>
        <v>0</v>
      </c>
      <c r="F7" s="5" t="str">
        <f>IF(A7="","",IF(D7&lt;DAY(DATE($A$3, $B$3+1, 0)),"不足",""))</f>
        <v/>
      </c>
      <c r="G7" s="5">
        <f>_xlfn.XLOOKUP('健康师-人工底薪'!A7,'B-a-③呈现-消耗明细表③'!C:C,'B-a-③呈现-消耗明细表③'!D:D,0)</f>
        <v>116</v>
      </c>
      <c r="H7" s="5">
        <f>_xlfn.XLOOKUP(A7,'B-a-③呈现-消耗明细表③'!C:C,'B-a-③呈现-消耗明细表③'!E:E,0)</f>
        <v>48340.47</v>
      </c>
      <c r="I7" s="5">
        <f>IF(F7="",LOOKUP(G7,'A-b-⑥工资核算'!$C$4:$C$7,'A-b-⑥工资核算'!$E$4:$E$7),"")</f>
        <v>1</v>
      </c>
      <c r="J7" s="5">
        <f>IF(F7="",LOOKUP(H7,'A-b-⑥工资核算'!$D$4:$D$7,'A-b-⑥工资核算'!$E$4:$E$7),"")</f>
        <v>3</v>
      </c>
      <c r="K7" s="5">
        <f>IF(AND(I7&gt;0,J7&gt;0),MIN(I7,J7),IF(OR(LOOKUP(G7,'A-b-⑥工资核算'!$C$4:$C$7,'A-b-⑥工资核算'!$E$4:$E$7)&gt;0,LOOKUP(H7,'A-b-⑥工资核算'!$D$4:$D$7,'A-b-⑥工资核算'!$E$4:$E$7)&gt;0),1,0))</f>
        <v>1</v>
      </c>
      <c r="L7" s="5" cm="1">
        <f t="array" ref="L7">IF(A7="","",IF(F7="",_xlfn.IFS(K7='A-b-⑥工资核算'!$E$4,'A-b-⑥工资核算'!$B$4,K7='A-b-⑥工资核算'!$E$5,'A-b-⑥工资核算'!$B$5,K7='A-b-⑥工资核算'!$E$6,'A-b-⑥工资核算'!$B$6,'健康师-人工底薪'!K7='A-b-⑥工资核算'!$E$7,'A-b-⑥工资核算'!$B$7),0))</f>
        <v>2000</v>
      </c>
      <c r="M7" s="7" t="str">
        <f>IF(F7="","",IFERROR(G7/D7,0))</f>
        <v/>
      </c>
      <c r="N7" s="7" t="str">
        <f>IF(F7="","",IFERROR(H7/D7,0))</f>
        <v/>
      </c>
      <c r="O7" s="46" t="str">
        <f>IF(F7="","",LOOKUP(M7,'A-b-⑥工资核算'!$F$4:$F$7,'A-b-⑥工资核算'!$E$4:$E$7))</f>
        <v/>
      </c>
      <c r="P7" s="46" t="str">
        <f>IF(F7="","",LOOKUP(N7,'A-b-⑥工资核算'!$G$4:$G$7,'A-b-⑥工资核算'!$E$4:$E$7))</f>
        <v/>
      </c>
      <c r="Q7" s="5">
        <f>IF(F7="不足",IF(AND(O7&gt;0,P7&gt;0),MIN(O7,P7),IF(OR(LOOKUP(M7,'A-b-⑥工资核算'!$F$4:$F$7,'A-b-⑥工资核算'!$E$4:$E$7)&gt;0,LOOKUP(N7,'A-b-⑥工资核算'!$G$4:$G$7,'A-b-⑥工资核算'!$E$4:$E$7)&gt;0),1,0)),0)</f>
        <v>0</v>
      </c>
      <c r="R7" s="5" cm="1">
        <f t="array" ref="R7">IF(F7="",0,_xlfn.IFS(Q7='A-b-⑥工资核算'!$E$4,'A-b-⑥工资核算'!$B$4,'健康师-人工底薪'!Q7='A-b-⑥工资核算'!$E$5,'A-b-⑥工资核算'!$B$5,Q7='A-b-⑥工资核算'!$E$6,'A-b-⑥工资核算'!$B$6,'健康师-人工底薪'!Q7='A-b-⑥工资核算'!$E$7,'A-b-⑥工资核算'!$B$7))</f>
        <v>0</v>
      </c>
      <c r="S7" s="5">
        <f>R7+L7</f>
        <v>2000</v>
      </c>
      <c r="T7" s="5">
        <f>ROUNDUP(R7/DAY(DATE($A$3, $B$3+1, 0)),2)*E7</f>
        <v>0</v>
      </c>
      <c r="U7" s="8">
        <f>IF(C7="新店",0,S7/DAY(DATE($A$3,$B$3+1,0))*D7)</f>
        <v>2000</v>
      </c>
      <c r="V7" s="5" t="str">
        <f>IF(F7="",IF(C7=$V$5,IF(F7="",LOOKUP(G7,'A-b-⑥工资核算'!$C$12:$C$15,'A-b-⑥工资核算'!$D$12:$D$15),""),""),"")</f>
        <v/>
      </c>
      <c r="W7" s="5" t="str">
        <f>IF(F7="",IF(C7=$V$5,1,""),"")</f>
        <v/>
      </c>
      <c r="X7" s="5" t="str">
        <f>IF(F7="",IF(C7=$V$5,IF(AND(V7&gt;0,W7&gt;0),MIN(V7,W7),IF(OR(V7&gt;0,W7&gt;0),1,"")),""),"")</f>
        <v/>
      </c>
      <c r="Y7" s="5" cm="1">
        <f t="array" ref="Y7">IF(X7="",0,_xlfn.IFS(X7='A-b-⑥工资核算'!$D$12,'A-b-⑥工资核算'!$B$12,X7='A-b-⑥工资核算'!$D$13,'A-b-⑥工资核算'!$B$13,X7='A-b-⑥工资核算'!$D$14,'A-b-⑥工资核算'!$B$14,'健康师-人工底薪'!X7='A-b-⑥工资核算'!$D$15,'A-b-⑥工资核算'!$B$15))</f>
        <v>0</v>
      </c>
      <c r="Z7" s="9" t="str">
        <f>IF(C7=$V$5,IF(F7="不足",LOOKUP(M7,'A-b-⑥工资核算'!$E$12:$E$15,'A-b-⑥工资核算'!$D$12:$D$15),""),"")</f>
        <v/>
      </c>
      <c r="AA7" s="9" t="str">
        <f>IF(F7="不足",IF(C7=$V$5,1,""),"")</f>
        <v/>
      </c>
      <c r="AB7" s="5" t="str">
        <f>IF(F7="不足",IF(C7=$V$5,IF(AND(Z7&gt;0,AA7&gt;0),MIN(Z7,AA7),IF(OR(Z7&gt;0,AA7&gt;0),1,"")),""),"")</f>
        <v/>
      </c>
      <c r="AC7" s="5" cm="1">
        <f t="array" ref="AC7">IF(AB7="",0,_xlfn.IFS(AB7='A-b-⑥工资核算'!$D$12,'A-b-⑥工资核算'!$B$12,AB7='A-b-⑥工资核算'!$D$13,'A-b-⑥工资核算'!$B$13,AB7='A-b-⑥工资核算'!$D$14,'A-b-⑥工资核算'!$B$14,AB7='A-b-⑥工资核算'!$D$15,'A-b-⑥工资核算'!$B$15))</f>
        <v>0</v>
      </c>
      <c r="AD7" s="9">
        <f>AC7+Y7</f>
        <v>0</v>
      </c>
      <c r="AE7" s="8">
        <f t="shared" ref="AE7:AE38" si="0">ROUNDUP(AD7/DAY(DATE($A$3,$B$3+1,0))*D7,2)</f>
        <v>0</v>
      </c>
      <c r="AF7" s="18">
        <f>AE7+U7</f>
        <v>2000</v>
      </c>
      <c r="AG7" s="9">
        <f>S7+AD7</f>
        <v>2000</v>
      </c>
      <c r="AH7" s="55">
        <f>_xlfn.XLOOKUP(A7,[1]工资核对的全字段!$C:$C,[1]工资核对的全字段!$BC:$BC,0)</f>
        <v>2000</v>
      </c>
      <c r="AI7" s="55">
        <f>AH7-AF7</f>
        <v>0</v>
      </c>
    </row>
    <row r="8" spans="1:35" ht="15.75" customHeight="1" x14ac:dyDescent="0.15">
      <c r="A8" s="5" t="str">
        <v>黄小燕</v>
      </c>
      <c r="B8" s="5" t="str">
        <f>_xlfn.XLOOKUP(A8,'B-a-26考勤汇总表'!D:D,'B-a-26考勤汇总表'!A:A,0)</f>
        <v>华润</v>
      </c>
      <c r="C8" s="5" t="str">
        <f>_xlfn.XLOOKUP(B8,'A-b-⑥工资核算'!J:J,'A-b-⑥工资核算'!K:K,0)</f>
        <v>老店</v>
      </c>
      <c r="D8" s="5">
        <f>_xlfn.XLOOKUP(A8,'B-a-26考勤汇总表'!D:D,'B-a-26考勤汇总表'!AP:AP,0)</f>
        <v>31</v>
      </c>
      <c r="E8" s="5">
        <f>IF(A8="","",_xlfn.XLOOKUP(A8,'B-a-26考勤汇总表'!D:D,'B-a-26考勤汇总表'!U:U,0))</f>
        <v>0</v>
      </c>
      <c r="F8" s="5" t="str">
        <f t="shared" ref="F8:F71" si="1">IF(A8="","",IF(D8&lt;DAY(DATE($A$3, $B$3+1, 0)),"不足",""))</f>
        <v/>
      </c>
      <c r="G8" s="5">
        <f>_xlfn.XLOOKUP('健康师-人工底薪'!A8,'B-a-③呈现-消耗明细表③'!C:C,'B-a-③呈现-消耗明细表③'!D:D,0)</f>
        <v>124</v>
      </c>
      <c r="H8" s="5">
        <f>_xlfn.XLOOKUP(A8,'B-a-③呈现-消耗明细表③'!C:C,'B-a-③呈现-消耗明细表③'!E:E,0)</f>
        <v>56864.800000000003</v>
      </c>
      <c r="I8" s="5">
        <f>IF(F8="",LOOKUP(G8,'A-b-⑥工资核算'!$C$4:$C$7,'A-b-⑥工资核算'!$E$4:$E$7),"")</f>
        <v>1</v>
      </c>
      <c r="J8" s="5">
        <f>IF(F8="",LOOKUP(H8,'A-b-⑥工资核算'!$D$4:$D$7,'A-b-⑥工资核算'!$E$4:$E$7),"")</f>
        <v>3</v>
      </c>
      <c r="K8" s="5">
        <f>IF(AND(I8&gt;0,J8&gt;0),MIN(I8,J8),IF(OR(LOOKUP(G8,'A-b-⑥工资核算'!$C$4:$C$7,'A-b-⑥工资核算'!$E$4:$E$7)&gt;0,LOOKUP(H8,'A-b-⑥工资核算'!$D$4:$D$7,'A-b-⑥工资核算'!$E$4:$E$7)&gt;0),1,0))</f>
        <v>1</v>
      </c>
      <c r="L8" s="5" cm="1">
        <f t="array" ref="L8">IF(A8="","",IF(F8="",_xlfn.IFS(K8='A-b-⑥工资核算'!$E$4,'A-b-⑥工资核算'!$B$4,K8='A-b-⑥工资核算'!$E$5,'A-b-⑥工资核算'!$B$5,K8='A-b-⑥工资核算'!$E$6,'A-b-⑥工资核算'!$B$6,'健康师-人工底薪'!K8='A-b-⑥工资核算'!$E$7,'A-b-⑥工资核算'!$B$7),0))</f>
        <v>2000</v>
      </c>
      <c r="M8" s="7" t="str">
        <f t="shared" ref="M8:M71" si="2">IF(F8="","",IFERROR(G8/D8,0))</f>
        <v/>
      </c>
      <c r="N8" s="7" t="str">
        <f t="shared" ref="N8:N71" si="3">IF(F8="","",IFERROR(H8/D8,0))</f>
        <v/>
      </c>
      <c r="O8" s="46" t="str">
        <f>IF(F8="","",LOOKUP(M8,'A-b-⑥工资核算'!$F$4:$F$7,'A-b-⑥工资核算'!$E$4:$E$7))</f>
        <v/>
      </c>
      <c r="P8" s="46" t="str">
        <f>IF(F8="","",LOOKUP(N8,'A-b-⑥工资核算'!$G$4:$G$7,'A-b-⑥工资核算'!$E$4:$E$7))</f>
        <v/>
      </c>
      <c r="Q8" s="5">
        <f>IF(F8="不足",IF(AND(O8&gt;0,P8&gt;0),MIN(O8,P8),IF(OR(LOOKUP(M8,'A-b-⑥工资核算'!$F$4:$F$7,'A-b-⑥工资核算'!$E$4:$E$7)&gt;0,LOOKUP(N8,'A-b-⑥工资核算'!$G$4:$G$7,'A-b-⑥工资核算'!$E$4:$E$7)&gt;0),1,0)),0)</f>
        <v>0</v>
      </c>
      <c r="R8" s="5" cm="1">
        <f t="array" ref="R8">IF(F8="",0,_xlfn.IFS(Q8='A-b-⑥工资核算'!$E$4,'A-b-⑥工资核算'!$B$4,'健康师-人工底薪'!Q8='A-b-⑥工资核算'!$E$5,'A-b-⑥工资核算'!$B$5,Q8='A-b-⑥工资核算'!$E$6,'A-b-⑥工资核算'!$B$6,'健康师-人工底薪'!Q8='A-b-⑥工资核算'!$E$7,'A-b-⑥工资核算'!$B$7))</f>
        <v>0</v>
      </c>
      <c r="S8" s="5">
        <f t="shared" ref="S8:S71" si="4">R8+L8</f>
        <v>2000</v>
      </c>
      <c r="T8" s="5">
        <f t="shared" ref="T8:T71" si="5">ROUNDUP(R8/DAY(DATE($A$3, $B$3+1, 0)),2)*E8</f>
        <v>0</v>
      </c>
      <c r="U8" s="8">
        <f t="shared" ref="U8:U71" si="6">IF(C8="新店",0,S8/DAY(DATE($A$3,$B$3+1,0))*D8)</f>
        <v>2000</v>
      </c>
      <c r="V8" s="5" t="str">
        <f>IF(F8="",IF(C8=$V$5,IF(F8="",LOOKUP(G8,'A-b-⑥工资核算'!$C$12:$C$15,'A-b-⑥工资核算'!$D$12:$D$15),""),""),"")</f>
        <v/>
      </c>
      <c r="W8" s="5" t="str">
        <f t="shared" ref="W8:W71" si="7">IF(F8="",IF(C8=$V$5,1,""),"")</f>
        <v/>
      </c>
      <c r="X8" s="5" t="str">
        <f t="shared" ref="X8:X71" si="8">IF(F8="",IF(C8=$V$5,IF(AND(V8&gt;0,W8&gt;0),MIN(V8,W8),IF(OR(V8&gt;0,W8&gt;0),1,"")),""),"")</f>
        <v/>
      </c>
      <c r="Y8" s="5" cm="1">
        <f t="array" ref="Y8">IF(X8="",0,_xlfn.IFS(X8='A-b-⑥工资核算'!$D$12,'A-b-⑥工资核算'!$B$12,X8='A-b-⑥工资核算'!$D$13,'A-b-⑥工资核算'!$B$13,X8='A-b-⑥工资核算'!$D$14,'A-b-⑥工资核算'!$B$14,'健康师-人工底薪'!X8='A-b-⑥工资核算'!$D$15,'A-b-⑥工资核算'!$B$15))</f>
        <v>0</v>
      </c>
      <c r="Z8" s="9" t="str">
        <f>IF(C8=$V$5,IF(F8="不足",LOOKUP(M8,'A-b-⑥工资核算'!$E$12:$E$15,'A-b-⑥工资核算'!$D$12:$D$15),""),"")</f>
        <v/>
      </c>
      <c r="AA8" s="9" t="str">
        <f t="shared" ref="AA8:AA71" si="9">IF(F8="不足",IF(C8=$V$5,1,""),"")</f>
        <v/>
      </c>
      <c r="AB8" s="5" t="str">
        <f t="shared" ref="AB8:AB71" si="10">IF(F8="不足",IF(C8=$V$5,IF(AND(Z8&gt;0,AA8&gt;0),MIN(Z8,AA8),IF(OR(Z8&gt;0,AA8&gt;0),1,"")),""),"")</f>
        <v/>
      </c>
      <c r="AC8" s="5" cm="1">
        <f t="array" ref="AC8">IF(AB8="",0,_xlfn.IFS(AB8='A-b-⑥工资核算'!$D$12,'A-b-⑥工资核算'!$B$12,AB8='A-b-⑥工资核算'!$D$13,'A-b-⑥工资核算'!$B$13,AB8='A-b-⑥工资核算'!$D$14,'A-b-⑥工资核算'!$B$14,AB8='A-b-⑥工资核算'!$D$15,'A-b-⑥工资核算'!$B$15))</f>
        <v>0</v>
      </c>
      <c r="AD8" s="9">
        <f t="shared" ref="AD8:AD71" si="11">AC8+Y8</f>
        <v>0</v>
      </c>
      <c r="AE8" s="8">
        <f t="shared" si="0"/>
        <v>0</v>
      </c>
      <c r="AF8" s="18">
        <f t="shared" ref="AF8:AF38" si="12">AE8+U8</f>
        <v>2000</v>
      </c>
      <c r="AG8" s="9">
        <f t="shared" ref="AG8:AG71" si="13">S8+AD8</f>
        <v>2000</v>
      </c>
      <c r="AH8" s="55">
        <f>_xlfn.XLOOKUP(A8,[1]工资核对的全字段!$C:$C,[1]工资核对的全字段!$BC:$BC,0)</f>
        <v>2000</v>
      </c>
      <c r="AI8" s="55">
        <f t="shared" ref="AI8:AI71" si="14">AH8-AF8</f>
        <v>0</v>
      </c>
    </row>
    <row r="9" spans="1:35" ht="15.75" customHeight="1" x14ac:dyDescent="0.15">
      <c r="A9" s="5" t="str">
        <v>赵玉晓</v>
      </c>
      <c r="B9" s="5" t="str">
        <f>_xlfn.XLOOKUP(A9,'B-a-26考勤汇总表'!D:D,'B-a-26考勤汇总表'!A:A,0)</f>
        <v>华润</v>
      </c>
      <c r="C9" s="5" t="str">
        <f>_xlfn.XLOOKUP(B9,'A-b-⑥工资核算'!J:J,'A-b-⑥工资核算'!K:K,0)</f>
        <v>老店</v>
      </c>
      <c r="D9" s="5">
        <f>_xlfn.XLOOKUP(A9,'B-a-26考勤汇总表'!D:D,'B-a-26考勤汇总表'!AP:AP,0)</f>
        <v>31</v>
      </c>
      <c r="E9" s="5">
        <f>IF(A9="","",_xlfn.XLOOKUP(A9,'B-a-26考勤汇总表'!D:D,'B-a-26考勤汇总表'!U:U,0))</f>
        <v>0</v>
      </c>
      <c r="F9" s="5" t="str">
        <f t="shared" si="1"/>
        <v/>
      </c>
      <c r="G9" s="5">
        <f>_xlfn.XLOOKUP('健康师-人工底薪'!A9,'B-a-③呈现-消耗明细表③'!C:C,'B-a-③呈现-消耗明细表③'!D:D,0)</f>
        <v>82</v>
      </c>
      <c r="H9" s="5">
        <f>_xlfn.XLOOKUP(A9,'B-a-③呈现-消耗明细表③'!C:C,'B-a-③呈现-消耗明细表③'!E:E,0)</f>
        <v>14652.31</v>
      </c>
      <c r="I9" s="5">
        <f>IF(F9="",LOOKUP(G9,'A-b-⑥工资核算'!$C$4:$C$7,'A-b-⑥工资核算'!$E$4:$E$7),"")</f>
        <v>0</v>
      </c>
      <c r="J9" s="5">
        <f>IF(F9="",LOOKUP(H9,'A-b-⑥工资核算'!$D$4:$D$7,'A-b-⑥工资核算'!$E$4:$E$7),"")</f>
        <v>1</v>
      </c>
      <c r="K9" s="5">
        <f>IF(AND(I9&gt;0,J9&gt;0),MIN(I9,J9),IF(OR(LOOKUP(G9,'A-b-⑥工资核算'!$C$4:$C$7,'A-b-⑥工资核算'!$E$4:$E$7)&gt;0,LOOKUP(H9,'A-b-⑥工资核算'!$D$4:$D$7,'A-b-⑥工资核算'!$E$4:$E$7)&gt;0),1,0))</f>
        <v>1</v>
      </c>
      <c r="L9" s="5" cm="1">
        <f t="array" ref="L9">IF(A9="","",IF(F9="",_xlfn.IFS(K9='A-b-⑥工资核算'!$E$4,'A-b-⑥工资核算'!$B$4,K9='A-b-⑥工资核算'!$E$5,'A-b-⑥工资核算'!$B$5,K9='A-b-⑥工资核算'!$E$6,'A-b-⑥工资核算'!$B$6,'健康师-人工底薪'!K9='A-b-⑥工资核算'!$E$7,'A-b-⑥工资核算'!$B$7),0))</f>
        <v>2000</v>
      </c>
      <c r="M9" s="7" t="str">
        <f t="shared" si="2"/>
        <v/>
      </c>
      <c r="N9" s="7" t="str">
        <f t="shared" si="3"/>
        <v/>
      </c>
      <c r="O9" s="46" t="str">
        <f>IF(F9="","",LOOKUP(M9,'A-b-⑥工资核算'!$F$4:$F$7,'A-b-⑥工资核算'!$E$4:$E$7))</f>
        <v/>
      </c>
      <c r="P9" s="46" t="str">
        <f>IF(F9="","",LOOKUP(N9,'A-b-⑥工资核算'!$G$4:$G$7,'A-b-⑥工资核算'!$E$4:$E$7))</f>
        <v/>
      </c>
      <c r="Q9" s="5">
        <f>IF(F9="不足",IF(AND(O9&gt;0,P9&gt;0),MIN(O9,P9),IF(OR(LOOKUP(M9,'A-b-⑥工资核算'!$F$4:$F$7,'A-b-⑥工资核算'!$E$4:$E$7)&gt;0,LOOKUP(N9,'A-b-⑥工资核算'!$G$4:$G$7,'A-b-⑥工资核算'!$E$4:$E$7)&gt;0),1,0)),0)</f>
        <v>0</v>
      </c>
      <c r="R9" s="5" cm="1">
        <f t="array" ref="R9">IF(F9="",0,_xlfn.IFS(Q9='A-b-⑥工资核算'!$E$4,'A-b-⑥工资核算'!$B$4,'健康师-人工底薪'!Q9='A-b-⑥工资核算'!$E$5,'A-b-⑥工资核算'!$B$5,Q9='A-b-⑥工资核算'!$E$6,'A-b-⑥工资核算'!$B$6,'健康师-人工底薪'!Q9='A-b-⑥工资核算'!$E$7,'A-b-⑥工资核算'!$B$7))</f>
        <v>0</v>
      </c>
      <c r="S9" s="5">
        <f t="shared" si="4"/>
        <v>2000</v>
      </c>
      <c r="T9" s="5">
        <f>ROUNDUP(R9/DAY(DATE($A$3, $B$3+1, 0)),2)*E9</f>
        <v>0</v>
      </c>
      <c r="U9" s="8">
        <f t="shared" si="6"/>
        <v>2000</v>
      </c>
      <c r="V9" s="5" t="str">
        <f>IF(F9="",IF(C9=$V$5,IF(F9="",LOOKUP(G9,'A-b-⑥工资核算'!$C$12:$C$15,'A-b-⑥工资核算'!$D$12:$D$15),""),""),"")</f>
        <v/>
      </c>
      <c r="W9" s="5" t="str">
        <f t="shared" si="7"/>
        <v/>
      </c>
      <c r="X9" s="5" t="str">
        <f t="shared" si="8"/>
        <v/>
      </c>
      <c r="Y9" s="5" cm="1">
        <f t="array" ref="Y9">IF(X9="",0,_xlfn.IFS(X9='A-b-⑥工资核算'!$D$12,'A-b-⑥工资核算'!$B$12,X9='A-b-⑥工资核算'!$D$13,'A-b-⑥工资核算'!$B$13,X9='A-b-⑥工资核算'!$D$14,'A-b-⑥工资核算'!$B$14,'健康师-人工底薪'!X9='A-b-⑥工资核算'!$D$15,'A-b-⑥工资核算'!$B$15))</f>
        <v>0</v>
      </c>
      <c r="Z9" s="9" t="str">
        <f>IF(C9=$V$5,IF(F9="不足",LOOKUP(M9,'A-b-⑥工资核算'!$E$12:$E$15,'A-b-⑥工资核算'!$D$12:$D$15),""),"")</f>
        <v/>
      </c>
      <c r="AA9" s="9" t="str">
        <f t="shared" si="9"/>
        <v/>
      </c>
      <c r="AB9" s="5" t="str">
        <f t="shared" si="10"/>
        <v/>
      </c>
      <c r="AC9" s="5" cm="1">
        <f t="array" ref="AC9">IF(AB9="",0,_xlfn.IFS(AB9='A-b-⑥工资核算'!$D$12,'A-b-⑥工资核算'!$B$12,AB9='A-b-⑥工资核算'!$D$13,'A-b-⑥工资核算'!$B$13,AB9='A-b-⑥工资核算'!$D$14,'A-b-⑥工资核算'!$B$14,AB9='A-b-⑥工资核算'!$D$15,'A-b-⑥工资核算'!$B$15))</f>
        <v>0</v>
      </c>
      <c r="AD9" s="9">
        <f t="shared" si="11"/>
        <v>0</v>
      </c>
      <c r="AE9" s="8">
        <f t="shared" si="0"/>
        <v>0</v>
      </c>
      <c r="AF9" s="18">
        <f t="shared" si="12"/>
        <v>2000</v>
      </c>
      <c r="AG9" s="9">
        <f t="shared" si="13"/>
        <v>2000</v>
      </c>
      <c r="AH9" s="55">
        <f>_xlfn.XLOOKUP(A9,[1]工资核对的全字段!$C:$C,[1]工资核对的全字段!$BC:$BC,0)</f>
        <v>2000</v>
      </c>
      <c r="AI9" s="55">
        <f t="shared" si="14"/>
        <v>0</v>
      </c>
    </row>
    <row r="10" spans="1:35" ht="15.75" customHeight="1" x14ac:dyDescent="0.15">
      <c r="A10" s="5" t="str">
        <v>雷朝霞</v>
      </c>
      <c r="B10" s="5" t="str">
        <f>_xlfn.XLOOKUP(A10,'B-a-26考勤汇总表'!D:D,'B-a-26考勤汇总表'!A:A,0)</f>
        <v>华润</v>
      </c>
      <c r="C10" s="5" t="str">
        <f>_xlfn.XLOOKUP(B10,'A-b-⑥工资核算'!J:J,'A-b-⑥工资核算'!K:K,0)</f>
        <v>老店</v>
      </c>
      <c r="D10" s="5">
        <f>_xlfn.XLOOKUP(A10,'B-a-26考勤汇总表'!D:D,'B-a-26考勤汇总表'!AP:AP,0)</f>
        <v>31</v>
      </c>
      <c r="E10" s="5">
        <f>IF(A10="","",_xlfn.XLOOKUP(A10,'B-a-26考勤汇总表'!D:D,'B-a-26考勤汇总表'!U:U,0))</f>
        <v>0</v>
      </c>
      <c r="F10" s="5" t="str">
        <f t="shared" si="1"/>
        <v/>
      </c>
      <c r="G10" s="5">
        <f>_xlfn.XLOOKUP('健康师-人工底薪'!A10,'B-a-③呈现-消耗明细表③'!C:C,'B-a-③呈现-消耗明细表③'!D:D,0)</f>
        <v>77</v>
      </c>
      <c r="H10" s="5">
        <f>_xlfn.XLOOKUP(A10,'B-a-③呈现-消耗明细表③'!C:C,'B-a-③呈现-消耗明细表③'!E:E,0)</f>
        <v>10407.49</v>
      </c>
      <c r="I10" s="5">
        <f>IF(F10="",LOOKUP(G10,'A-b-⑥工资核算'!$C$4:$C$7,'A-b-⑥工资核算'!$E$4:$E$7),"")</f>
        <v>0</v>
      </c>
      <c r="J10" s="5">
        <f>IF(F10="",LOOKUP(H10,'A-b-⑥工资核算'!$D$4:$D$7,'A-b-⑥工资核算'!$E$4:$E$7),"")</f>
        <v>1</v>
      </c>
      <c r="K10" s="5">
        <f>IF(AND(I10&gt;0,J10&gt;0),MIN(I10,J10),IF(OR(LOOKUP(G10,'A-b-⑥工资核算'!$C$4:$C$7,'A-b-⑥工资核算'!$E$4:$E$7)&gt;0,LOOKUP(H10,'A-b-⑥工资核算'!$D$4:$D$7,'A-b-⑥工资核算'!$E$4:$E$7)&gt;0),1,0))</f>
        <v>1</v>
      </c>
      <c r="L10" s="5" cm="1">
        <f t="array" ref="L10">IF(A10="","",IF(F10="",_xlfn.IFS(K10='A-b-⑥工资核算'!$E$4,'A-b-⑥工资核算'!$B$4,K10='A-b-⑥工资核算'!$E$5,'A-b-⑥工资核算'!$B$5,K10='A-b-⑥工资核算'!$E$6,'A-b-⑥工资核算'!$B$6,'健康师-人工底薪'!K10='A-b-⑥工资核算'!$E$7,'A-b-⑥工资核算'!$B$7),0))</f>
        <v>2000</v>
      </c>
      <c r="M10" s="7" t="str">
        <f t="shared" si="2"/>
        <v/>
      </c>
      <c r="N10" s="7" t="str">
        <f t="shared" si="3"/>
        <v/>
      </c>
      <c r="O10" s="46" t="str">
        <f>IF(F10="","",LOOKUP(M10,'A-b-⑥工资核算'!$F$4:$F$7,'A-b-⑥工资核算'!$E$4:$E$7))</f>
        <v/>
      </c>
      <c r="P10" s="46" t="str">
        <f>IF(F10="","",LOOKUP(N10,'A-b-⑥工资核算'!$G$4:$G$7,'A-b-⑥工资核算'!$E$4:$E$7))</f>
        <v/>
      </c>
      <c r="Q10" s="5">
        <f>IF(F10="不足",IF(AND(O10&gt;0,P10&gt;0),MIN(O10,P10),IF(OR(LOOKUP(M10,'A-b-⑥工资核算'!$F$4:$F$7,'A-b-⑥工资核算'!$E$4:$E$7)&gt;0,LOOKUP(N10,'A-b-⑥工资核算'!$G$4:$G$7,'A-b-⑥工资核算'!$E$4:$E$7)&gt;0),1,0)),0)</f>
        <v>0</v>
      </c>
      <c r="R10" s="5" cm="1">
        <f t="array" ref="R10">IF(F10="",0,_xlfn.IFS(Q10='A-b-⑥工资核算'!$E$4,'A-b-⑥工资核算'!$B$4,'健康师-人工底薪'!Q10='A-b-⑥工资核算'!$E$5,'A-b-⑥工资核算'!$B$5,Q10='A-b-⑥工资核算'!$E$6,'A-b-⑥工资核算'!$B$6,'健康师-人工底薪'!Q10='A-b-⑥工资核算'!$E$7,'A-b-⑥工资核算'!$B$7))</f>
        <v>0</v>
      </c>
      <c r="S10" s="5">
        <f t="shared" si="4"/>
        <v>2000</v>
      </c>
      <c r="T10" s="5">
        <f t="shared" si="5"/>
        <v>0</v>
      </c>
      <c r="U10" s="8">
        <f t="shared" si="6"/>
        <v>2000</v>
      </c>
      <c r="V10" s="5" t="str">
        <f>IF(F10="",IF(C10=$V$5,IF(F10="",LOOKUP(G10,'A-b-⑥工资核算'!$C$12:$C$15,'A-b-⑥工资核算'!$D$12:$D$15),""),""),"")</f>
        <v/>
      </c>
      <c r="W10" s="5" t="str">
        <f t="shared" si="7"/>
        <v/>
      </c>
      <c r="X10" s="5" t="str">
        <f t="shared" si="8"/>
        <v/>
      </c>
      <c r="Y10" s="5" cm="1">
        <f t="array" ref="Y10">IF(X10="",0,_xlfn.IFS(X10='A-b-⑥工资核算'!$D$12,'A-b-⑥工资核算'!$B$12,X10='A-b-⑥工资核算'!$D$13,'A-b-⑥工资核算'!$B$13,X10='A-b-⑥工资核算'!$D$14,'A-b-⑥工资核算'!$B$14,'健康师-人工底薪'!X10='A-b-⑥工资核算'!$D$15,'A-b-⑥工资核算'!$B$15))</f>
        <v>0</v>
      </c>
      <c r="Z10" s="9" t="str">
        <f>IF(C10=$V$5,IF(F10="不足",LOOKUP(M10,'A-b-⑥工资核算'!$E$12:$E$15,'A-b-⑥工资核算'!$D$12:$D$15),""),"")</f>
        <v/>
      </c>
      <c r="AA10" s="9" t="str">
        <f t="shared" si="9"/>
        <v/>
      </c>
      <c r="AB10" s="5" t="str">
        <f t="shared" si="10"/>
        <v/>
      </c>
      <c r="AC10" s="5" cm="1">
        <f t="array" ref="AC10">IF(AB10="",0,_xlfn.IFS(AB10='A-b-⑥工资核算'!$D$12,'A-b-⑥工资核算'!$B$12,AB10='A-b-⑥工资核算'!$D$13,'A-b-⑥工资核算'!$B$13,AB10='A-b-⑥工资核算'!$D$14,'A-b-⑥工资核算'!$B$14,AB10='A-b-⑥工资核算'!$D$15,'A-b-⑥工资核算'!$B$15))</f>
        <v>0</v>
      </c>
      <c r="AD10" s="9">
        <f t="shared" si="11"/>
        <v>0</v>
      </c>
      <c r="AE10" s="8">
        <f t="shared" si="0"/>
        <v>0</v>
      </c>
      <c r="AF10" s="18">
        <f t="shared" si="12"/>
        <v>2000</v>
      </c>
      <c r="AG10" s="9">
        <f t="shared" si="13"/>
        <v>2000</v>
      </c>
      <c r="AH10" s="55">
        <f>_xlfn.XLOOKUP(A10,[1]工资核对的全字段!$C:$C,[1]工资核对的全字段!$BC:$BC,0)</f>
        <v>2000</v>
      </c>
      <c r="AI10" s="55">
        <f t="shared" si="14"/>
        <v>0</v>
      </c>
    </row>
    <row r="11" spans="1:35" ht="15.75" customHeight="1" x14ac:dyDescent="0.15">
      <c r="A11" s="5" t="str">
        <v>陈雪莲</v>
      </c>
      <c r="B11" s="5" t="str">
        <f>_xlfn.XLOOKUP(A11,'B-a-26考勤汇总表'!D:D,'B-a-26考勤汇总表'!A:A,0)</f>
        <v>华润</v>
      </c>
      <c r="C11" s="5" t="str">
        <f>_xlfn.XLOOKUP(B11,'A-b-⑥工资核算'!J:J,'A-b-⑥工资核算'!K:K,0)</f>
        <v>老店</v>
      </c>
      <c r="D11" s="5">
        <f>_xlfn.XLOOKUP(A11,'B-a-26考勤汇总表'!D:D,'B-a-26考勤汇总表'!AP:AP,0)</f>
        <v>31</v>
      </c>
      <c r="E11" s="5">
        <f>IF(A11="","",_xlfn.XLOOKUP(A11,'B-a-26考勤汇总表'!D:D,'B-a-26考勤汇总表'!U:U,0))</f>
        <v>0</v>
      </c>
      <c r="F11" s="5" t="str">
        <f t="shared" si="1"/>
        <v/>
      </c>
      <c r="G11" s="5">
        <f>_xlfn.XLOOKUP('健康师-人工底薪'!A11,'B-a-③呈现-消耗明细表③'!C:C,'B-a-③呈现-消耗明细表③'!D:D,0)</f>
        <v>102</v>
      </c>
      <c r="H11" s="5">
        <f>_xlfn.XLOOKUP(A11,'B-a-③呈现-消耗明细表③'!C:C,'B-a-③呈现-消耗明细表③'!E:E,0)</f>
        <v>20974.32</v>
      </c>
      <c r="I11" s="5">
        <f>IF(F11="",LOOKUP(G11,'A-b-⑥工资核算'!$C$4:$C$7,'A-b-⑥工资核算'!$E$4:$E$7),"")</f>
        <v>1</v>
      </c>
      <c r="J11" s="5">
        <f>IF(F11="",LOOKUP(H11,'A-b-⑥工资核算'!$D$4:$D$7,'A-b-⑥工资核算'!$E$4:$E$7),"")</f>
        <v>2</v>
      </c>
      <c r="K11" s="5">
        <f>IF(AND(I11&gt;0,J11&gt;0),MIN(I11,J11),IF(OR(LOOKUP(G11,'A-b-⑥工资核算'!$C$4:$C$7,'A-b-⑥工资核算'!$E$4:$E$7)&gt;0,LOOKUP(H11,'A-b-⑥工资核算'!$D$4:$D$7,'A-b-⑥工资核算'!$E$4:$E$7)&gt;0),1,0))</f>
        <v>1</v>
      </c>
      <c r="L11" s="5" cm="1">
        <f t="array" ref="L11">IF(A11="","",IF(F11="",_xlfn.IFS(K11='A-b-⑥工资核算'!$E$4,'A-b-⑥工资核算'!$B$4,K11='A-b-⑥工资核算'!$E$5,'A-b-⑥工资核算'!$B$5,K11='A-b-⑥工资核算'!$E$6,'A-b-⑥工资核算'!$B$6,'健康师-人工底薪'!K11='A-b-⑥工资核算'!$E$7,'A-b-⑥工资核算'!$B$7),0))</f>
        <v>2000</v>
      </c>
      <c r="M11" s="7" t="str">
        <f t="shared" si="2"/>
        <v/>
      </c>
      <c r="N11" s="7" t="str">
        <f t="shared" si="3"/>
        <v/>
      </c>
      <c r="O11" s="46" t="str">
        <f>IF(F11="","",LOOKUP(M11,'A-b-⑥工资核算'!$F$4:$F$7,'A-b-⑥工资核算'!$E$4:$E$7))</f>
        <v/>
      </c>
      <c r="P11" s="46" t="str">
        <f>IF(F11="","",LOOKUP(N11,'A-b-⑥工资核算'!$G$4:$G$7,'A-b-⑥工资核算'!$E$4:$E$7))</f>
        <v/>
      </c>
      <c r="Q11" s="5">
        <f>IF(F11="不足",IF(AND(O11&gt;0,P11&gt;0),MIN(O11,P11),IF(OR(LOOKUP(M11,'A-b-⑥工资核算'!$F$4:$F$7,'A-b-⑥工资核算'!$E$4:$E$7)&gt;0,LOOKUP(N11,'A-b-⑥工资核算'!$G$4:$G$7,'A-b-⑥工资核算'!$E$4:$E$7)&gt;0),1,0)),0)</f>
        <v>0</v>
      </c>
      <c r="R11" s="5" cm="1">
        <f t="array" ref="R11">IF(F11="",0,_xlfn.IFS(Q11='A-b-⑥工资核算'!$E$4,'A-b-⑥工资核算'!$B$4,'健康师-人工底薪'!Q11='A-b-⑥工资核算'!$E$5,'A-b-⑥工资核算'!$B$5,Q11='A-b-⑥工资核算'!$E$6,'A-b-⑥工资核算'!$B$6,'健康师-人工底薪'!Q11='A-b-⑥工资核算'!$E$7,'A-b-⑥工资核算'!$B$7))</f>
        <v>0</v>
      </c>
      <c r="S11" s="5">
        <f t="shared" si="4"/>
        <v>2000</v>
      </c>
      <c r="T11" s="5">
        <f t="shared" si="5"/>
        <v>0</v>
      </c>
      <c r="U11" s="8">
        <f t="shared" si="6"/>
        <v>2000</v>
      </c>
      <c r="V11" s="5" t="str">
        <f>IF(F11="",IF(C11=$V$5,IF(F11="",LOOKUP(G11,'A-b-⑥工资核算'!$C$12:$C$15,'A-b-⑥工资核算'!$D$12:$D$15),""),""),"")</f>
        <v/>
      </c>
      <c r="W11" s="5" t="str">
        <f t="shared" si="7"/>
        <v/>
      </c>
      <c r="X11" s="5" t="str">
        <f t="shared" si="8"/>
        <v/>
      </c>
      <c r="Y11" s="5" cm="1">
        <f t="array" ref="Y11">IF(X11="",0,_xlfn.IFS(X11='A-b-⑥工资核算'!$D$12,'A-b-⑥工资核算'!$B$12,X11='A-b-⑥工资核算'!$D$13,'A-b-⑥工资核算'!$B$13,X11='A-b-⑥工资核算'!$D$14,'A-b-⑥工资核算'!$B$14,'健康师-人工底薪'!X11='A-b-⑥工资核算'!$D$15,'A-b-⑥工资核算'!$B$15))</f>
        <v>0</v>
      </c>
      <c r="Z11" s="9" t="str">
        <f>IF(C11=$V$5,IF(F11="不足",LOOKUP(M11,'A-b-⑥工资核算'!$E$12:$E$15,'A-b-⑥工资核算'!$D$12:$D$15),""),"")</f>
        <v/>
      </c>
      <c r="AA11" s="9" t="str">
        <f t="shared" si="9"/>
        <v/>
      </c>
      <c r="AB11" s="5" t="str">
        <f t="shared" si="10"/>
        <v/>
      </c>
      <c r="AC11" s="5" cm="1">
        <f t="array" ref="AC11">IF(AB11="",0,_xlfn.IFS(AB11='A-b-⑥工资核算'!$D$12,'A-b-⑥工资核算'!$B$12,AB11='A-b-⑥工资核算'!$D$13,'A-b-⑥工资核算'!$B$13,AB11='A-b-⑥工资核算'!$D$14,'A-b-⑥工资核算'!$B$14,AB11='A-b-⑥工资核算'!$D$15,'A-b-⑥工资核算'!$B$15))</f>
        <v>0</v>
      </c>
      <c r="AD11" s="9">
        <f t="shared" si="11"/>
        <v>0</v>
      </c>
      <c r="AE11" s="8">
        <f t="shared" si="0"/>
        <v>0</v>
      </c>
      <c r="AF11" s="18">
        <f t="shared" si="12"/>
        <v>2000</v>
      </c>
      <c r="AG11" s="9">
        <f t="shared" si="13"/>
        <v>2000</v>
      </c>
      <c r="AH11" s="55">
        <f>_xlfn.XLOOKUP(A11,[1]工资核对的全字段!$C:$C,[1]工资核对的全字段!$BC:$BC,0)</f>
        <v>2000</v>
      </c>
      <c r="AI11" s="55">
        <f t="shared" si="14"/>
        <v>0</v>
      </c>
    </row>
    <row r="12" spans="1:35" ht="15.75" customHeight="1" x14ac:dyDescent="0.15">
      <c r="A12" s="5" t="str">
        <v>刘巧艳</v>
      </c>
      <c r="B12" s="5" t="str">
        <f>_xlfn.XLOOKUP(A12,'B-a-26考勤汇总表'!D:D,'B-a-26考勤汇总表'!A:A,0)</f>
        <v>紫荆</v>
      </c>
      <c r="C12" s="5" t="str">
        <f>_xlfn.XLOOKUP(B12,'A-b-⑥工资核算'!J:J,'A-b-⑥工资核算'!K:K,0)</f>
        <v>老店</v>
      </c>
      <c r="D12" s="5">
        <f>_xlfn.XLOOKUP(A12,'B-a-26考勤汇总表'!D:D,'B-a-26考勤汇总表'!AP:AP,0)</f>
        <v>31</v>
      </c>
      <c r="E12" s="5">
        <f>IF(A12="","",_xlfn.XLOOKUP(A12,'B-a-26考勤汇总表'!D:D,'B-a-26考勤汇总表'!U:U,0))</f>
        <v>0</v>
      </c>
      <c r="F12" s="5" t="str">
        <f t="shared" si="1"/>
        <v/>
      </c>
      <c r="G12" s="5">
        <f>_xlfn.XLOOKUP('健康师-人工底薪'!A12,'B-a-③呈现-消耗明细表③'!C:C,'B-a-③呈现-消耗明细表③'!D:D,0)</f>
        <v>88</v>
      </c>
      <c r="H12" s="5">
        <f>_xlfn.XLOOKUP(A12,'B-a-③呈现-消耗明细表③'!C:C,'B-a-③呈现-消耗明细表③'!E:E,0)</f>
        <v>69681.67</v>
      </c>
      <c r="I12" s="5">
        <f>IF(F12="",LOOKUP(G12,'A-b-⑥工资核算'!$C$4:$C$7,'A-b-⑥工资核算'!$E$4:$E$7),"")</f>
        <v>0</v>
      </c>
      <c r="J12" s="5">
        <f>IF(F12="",LOOKUP(H12,'A-b-⑥工资核算'!$D$4:$D$7,'A-b-⑥工资核算'!$E$4:$E$7),"")</f>
        <v>3</v>
      </c>
      <c r="K12" s="5">
        <f>IF(AND(I12&gt;0,J12&gt;0),MIN(I12,J12),IF(OR(LOOKUP(G12,'A-b-⑥工资核算'!$C$4:$C$7,'A-b-⑥工资核算'!$E$4:$E$7)&gt;0,LOOKUP(H12,'A-b-⑥工资核算'!$D$4:$D$7,'A-b-⑥工资核算'!$E$4:$E$7)&gt;0),1,0))</f>
        <v>1</v>
      </c>
      <c r="L12" s="5" cm="1">
        <f t="array" ref="L12">IF(A12="","",IF(F12="",_xlfn.IFS(K12='A-b-⑥工资核算'!$E$4,'A-b-⑥工资核算'!$B$4,K12='A-b-⑥工资核算'!$E$5,'A-b-⑥工资核算'!$B$5,K12='A-b-⑥工资核算'!$E$6,'A-b-⑥工资核算'!$B$6,'健康师-人工底薪'!K12='A-b-⑥工资核算'!$E$7,'A-b-⑥工资核算'!$B$7),0))</f>
        <v>2000</v>
      </c>
      <c r="M12" s="7" t="str">
        <f t="shared" si="2"/>
        <v/>
      </c>
      <c r="N12" s="7" t="str">
        <f t="shared" si="3"/>
        <v/>
      </c>
      <c r="O12" s="46" t="str">
        <f>IF(F12="","",LOOKUP(M12,'A-b-⑥工资核算'!$F$4:$F$7,'A-b-⑥工资核算'!$E$4:$E$7))</f>
        <v/>
      </c>
      <c r="P12" s="46" t="str">
        <f>IF(F12="","",LOOKUP(N12,'A-b-⑥工资核算'!$G$4:$G$7,'A-b-⑥工资核算'!$E$4:$E$7))</f>
        <v/>
      </c>
      <c r="Q12" s="5">
        <f>IF(F12="不足",IF(AND(O12&gt;0,P12&gt;0),MIN(O12,P12),IF(OR(LOOKUP(M12,'A-b-⑥工资核算'!$F$4:$F$7,'A-b-⑥工资核算'!$E$4:$E$7)&gt;0,LOOKUP(N12,'A-b-⑥工资核算'!$G$4:$G$7,'A-b-⑥工资核算'!$E$4:$E$7)&gt;0),1,0)),0)</f>
        <v>0</v>
      </c>
      <c r="R12" s="5" cm="1">
        <f t="array" ref="R12">IF(F12="",0,_xlfn.IFS(Q12='A-b-⑥工资核算'!$E$4,'A-b-⑥工资核算'!$B$4,'健康师-人工底薪'!Q12='A-b-⑥工资核算'!$E$5,'A-b-⑥工资核算'!$B$5,Q12='A-b-⑥工资核算'!$E$6,'A-b-⑥工资核算'!$B$6,'健康师-人工底薪'!Q12='A-b-⑥工资核算'!$E$7,'A-b-⑥工资核算'!$B$7))</f>
        <v>0</v>
      </c>
      <c r="S12" s="5">
        <f t="shared" si="4"/>
        <v>2000</v>
      </c>
      <c r="T12" s="5">
        <f t="shared" si="5"/>
        <v>0</v>
      </c>
      <c r="U12" s="8">
        <f t="shared" si="6"/>
        <v>2000</v>
      </c>
      <c r="V12" s="5" t="str">
        <f>IF(F12="",IF(C12=$V$5,IF(F12="",LOOKUP(G12,'A-b-⑥工资核算'!$C$12:$C$15,'A-b-⑥工资核算'!$D$12:$D$15),""),""),"")</f>
        <v/>
      </c>
      <c r="W12" s="5" t="str">
        <f t="shared" si="7"/>
        <v/>
      </c>
      <c r="X12" s="5" t="str">
        <f t="shared" si="8"/>
        <v/>
      </c>
      <c r="Y12" s="5" cm="1">
        <f t="array" ref="Y12">IF(X12="",0,_xlfn.IFS(X12='A-b-⑥工资核算'!$D$12,'A-b-⑥工资核算'!$B$12,X12='A-b-⑥工资核算'!$D$13,'A-b-⑥工资核算'!$B$13,X12='A-b-⑥工资核算'!$D$14,'A-b-⑥工资核算'!$B$14,'健康师-人工底薪'!X12='A-b-⑥工资核算'!$D$15,'A-b-⑥工资核算'!$B$15))</f>
        <v>0</v>
      </c>
      <c r="Z12" s="9" t="str">
        <f>IF(C12=$V$5,IF(F12="不足",LOOKUP(M12,'A-b-⑥工资核算'!$E$12:$E$15,'A-b-⑥工资核算'!$D$12:$D$15),""),"")</f>
        <v/>
      </c>
      <c r="AA12" s="9" t="str">
        <f t="shared" si="9"/>
        <v/>
      </c>
      <c r="AB12" s="5" t="str">
        <f t="shared" si="10"/>
        <v/>
      </c>
      <c r="AC12" s="5" cm="1">
        <f t="array" ref="AC12">IF(AB12="",0,_xlfn.IFS(AB12='A-b-⑥工资核算'!$D$12,'A-b-⑥工资核算'!$B$12,AB12='A-b-⑥工资核算'!$D$13,'A-b-⑥工资核算'!$B$13,AB12='A-b-⑥工资核算'!$D$14,'A-b-⑥工资核算'!$B$14,AB12='A-b-⑥工资核算'!$D$15,'A-b-⑥工资核算'!$B$15))</f>
        <v>0</v>
      </c>
      <c r="AD12" s="9">
        <f t="shared" si="11"/>
        <v>0</v>
      </c>
      <c r="AE12" s="8">
        <f t="shared" si="0"/>
        <v>0</v>
      </c>
      <c r="AF12" s="18">
        <f t="shared" si="12"/>
        <v>2000</v>
      </c>
      <c r="AG12" s="9">
        <f t="shared" si="13"/>
        <v>2000</v>
      </c>
      <c r="AH12" s="55">
        <f>_xlfn.XLOOKUP(A12,[1]工资核对的全字段!$C:$C,[1]工资核对的全字段!$BC:$BC,0)</f>
        <v>2000</v>
      </c>
      <c r="AI12" s="55">
        <f t="shared" si="14"/>
        <v>0</v>
      </c>
    </row>
    <row r="13" spans="1:35" ht="15.75" customHeight="1" x14ac:dyDescent="0.15">
      <c r="A13" s="5" t="str">
        <v>康红梅</v>
      </c>
      <c r="B13" s="5" t="str">
        <f>_xlfn.XLOOKUP(A13,'B-a-26考勤汇总表'!D:D,'B-a-26考勤汇总表'!A:A,0)</f>
        <v>紫荆</v>
      </c>
      <c r="C13" s="5" t="str">
        <f>_xlfn.XLOOKUP(B13,'A-b-⑥工资核算'!J:J,'A-b-⑥工资核算'!K:K,0)</f>
        <v>老店</v>
      </c>
      <c r="D13" s="5">
        <f>_xlfn.XLOOKUP(A13,'B-a-26考勤汇总表'!D:D,'B-a-26考勤汇总表'!AP:AP,0)</f>
        <v>31</v>
      </c>
      <c r="E13" s="5">
        <f>IF(A13="","",_xlfn.XLOOKUP(A13,'B-a-26考勤汇总表'!D:D,'B-a-26考勤汇总表'!U:U,0))</f>
        <v>0</v>
      </c>
      <c r="F13" s="5" t="str">
        <f t="shared" si="1"/>
        <v/>
      </c>
      <c r="G13" s="5">
        <f>_xlfn.XLOOKUP('健康师-人工底薪'!A13,'B-a-③呈现-消耗明细表③'!C:C,'B-a-③呈现-消耗明细表③'!D:D,0)</f>
        <v>120.5</v>
      </c>
      <c r="H13" s="5">
        <f>_xlfn.XLOOKUP(A13,'B-a-③呈现-消耗明细表③'!C:C,'B-a-③呈现-消耗明细表③'!E:E,0)</f>
        <v>53433.05</v>
      </c>
      <c r="I13" s="5">
        <f>IF(F13="",LOOKUP(G13,'A-b-⑥工资核算'!$C$4:$C$7,'A-b-⑥工资核算'!$E$4:$E$7),"")</f>
        <v>1</v>
      </c>
      <c r="J13" s="5">
        <f>IF(F13="",LOOKUP(H13,'A-b-⑥工资核算'!$D$4:$D$7,'A-b-⑥工资核算'!$E$4:$E$7),"")</f>
        <v>3</v>
      </c>
      <c r="K13" s="5">
        <f>IF(AND(I13&gt;0,J13&gt;0),MIN(I13,J13),IF(OR(LOOKUP(G13,'A-b-⑥工资核算'!$C$4:$C$7,'A-b-⑥工资核算'!$E$4:$E$7)&gt;0,LOOKUP(H13,'A-b-⑥工资核算'!$D$4:$D$7,'A-b-⑥工资核算'!$E$4:$E$7)&gt;0),1,0))</f>
        <v>1</v>
      </c>
      <c r="L13" s="5" cm="1">
        <f t="array" ref="L13">IF(A13="","",IF(F13="",_xlfn.IFS(K13='A-b-⑥工资核算'!$E$4,'A-b-⑥工资核算'!$B$4,K13='A-b-⑥工资核算'!$E$5,'A-b-⑥工资核算'!$B$5,K13='A-b-⑥工资核算'!$E$6,'A-b-⑥工资核算'!$B$6,'健康师-人工底薪'!K13='A-b-⑥工资核算'!$E$7,'A-b-⑥工资核算'!$B$7),0))</f>
        <v>2000</v>
      </c>
      <c r="M13" s="7" t="str">
        <f t="shared" si="2"/>
        <v/>
      </c>
      <c r="N13" s="7" t="str">
        <f t="shared" si="3"/>
        <v/>
      </c>
      <c r="O13" s="46" t="str">
        <f>IF(F13="","",LOOKUP(M13,'A-b-⑥工资核算'!$F$4:$F$7,'A-b-⑥工资核算'!$E$4:$E$7))</f>
        <v/>
      </c>
      <c r="P13" s="46" t="str">
        <f>IF(F13="","",LOOKUP(N13,'A-b-⑥工资核算'!$G$4:$G$7,'A-b-⑥工资核算'!$E$4:$E$7))</f>
        <v/>
      </c>
      <c r="Q13" s="5">
        <f>IF(F13="不足",IF(AND(O13&gt;0,P13&gt;0),MIN(O13,P13),IF(OR(LOOKUP(M13,'A-b-⑥工资核算'!$F$4:$F$7,'A-b-⑥工资核算'!$E$4:$E$7)&gt;0,LOOKUP(N13,'A-b-⑥工资核算'!$G$4:$G$7,'A-b-⑥工资核算'!$E$4:$E$7)&gt;0),1,0)),0)</f>
        <v>0</v>
      </c>
      <c r="R13" s="5" cm="1">
        <f t="array" ref="R13">IF(F13="",0,_xlfn.IFS(Q13='A-b-⑥工资核算'!$E$4,'A-b-⑥工资核算'!$B$4,'健康师-人工底薪'!Q13='A-b-⑥工资核算'!$E$5,'A-b-⑥工资核算'!$B$5,Q13='A-b-⑥工资核算'!$E$6,'A-b-⑥工资核算'!$B$6,'健康师-人工底薪'!Q13='A-b-⑥工资核算'!$E$7,'A-b-⑥工资核算'!$B$7))</f>
        <v>0</v>
      </c>
      <c r="S13" s="5">
        <f t="shared" si="4"/>
        <v>2000</v>
      </c>
      <c r="T13" s="5">
        <f t="shared" si="5"/>
        <v>0</v>
      </c>
      <c r="U13" s="8">
        <f t="shared" si="6"/>
        <v>2000</v>
      </c>
      <c r="V13" s="5" t="str">
        <f>IF(F13="",IF(C13=$V$5,IF(F13="",LOOKUP(G13,'A-b-⑥工资核算'!$C$12:$C$15,'A-b-⑥工资核算'!$D$12:$D$15),""),""),"")</f>
        <v/>
      </c>
      <c r="W13" s="5" t="str">
        <f t="shared" si="7"/>
        <v/>
      </c>
      <c r="X13" s="5" t="str">
        <f t="shared" si="8"/>
        <v/>
      </c>
      <c r="Y13" s="5" cm="1">
        <f t="array" ref="Y13">IF(X13="",0,_xlfn.IFS(X13='A-b-⑥工资核算'!$D$12,'A-b-⑥工资核算'!$B$12,X13='A-b-⑥工资核算'!$D$13,'A-b-⑥工资核算'!$B$13,X13='A-b-⑥工资核算'!$D$14,'A-b-⑥工资核算'!$B$14,'健康师-人工底薪'!X13='A-b-⑥工资核算'!$D$15,'A-b-⑥工资核算'!$B$15))</f>
        <v>0</v>
      </c>
      <c r="Z13" s="9" t="str">
        <f>IF(C13=$V$5,IF(F13="不足",LOOKUP(M13,'A-b-⑥工资核算'!$E$12:$E$15,'A-b-⑥工资核算'!$D$12:$D$15),""),"")</f>
        <v/>
      </c>
      <c r="AA13" s="9" t="str">
        <f t="shared" si="9"/>
        <v/>
      </c>
      <c r="AB13" s="5" t="str">
        <f t="shared" si="10"/>
        <v/>
      </c>
      <c r="AC13" s="5" cm="1">
        <f t="array" ref="AC13">IF(AB13="",0,_xlfn.IFS(AB13='A-b-⑥工资核算'!$D$12,'A-b-⑥工资核算'!$B$12,AB13='A-b-⑥工资核算'!$D$13,'A-b-⑥工资核算'!$B$13,AB13='A-b-⑥工资核算'!$D$14,'A-b-⑥工资核算'!$B$14,AB13='A-b-⑥工资核算'!$D$15,'A-b-⑥工资核算'!$B$15))</f>
        <v>0</v>
      </c>
      <c r="AD13" s="9">
        <f t="shared" si="11"/>
        <v>0</v>
      </c>
      <c r="AE13" s="8">
        <f t="shared" si="0"/>
        <v>0</v>
      </c>
      <c r="AF13" s="18">
        <f t="shared" si="12"/>
        <v>2000</v>
      </c>
      <c r="AG13" s="9">
        <f t="shared" si="13"/>
        <v>2000</v>
      </c>
      <c r="AH13" s="55">
        <f>_xlfn.XLOOKUP(A13,[1]工资核对的全字段!$C:$C,[1]工资核对的全字段!$BC:$BC,0)</f>
        <v>2000</v>
      </c>
      <c r="AI13" s="55">
        <f t="shared" si="14"/>
        <v>0</v>
      </c>
    </row>
    <row r="14" spans="1:35" ht="15.75" customHeight="1" x14ac:dyDescent="0.15">
      <c r="A14" s="5" t="str">
        <v>唐银春</v>
      </c>
      <c r="B14" s="5" t="str">
        <f>_xlfn.XLOOKUP(A14,'B-a-26考勤汇总表'!D:D,'B-a-26考勤汇总表'!A:A,0)</f>
        <v>紫荆</v>
      </c>
      <c r="C14" s="5" t="str">
        <f>_xlfn.XLOOKUP(B14,'A-b-⑥工资核算'!J:J,'A-b-⑥工资核算'!K:K,0)</f>
        <v>老店</v>
      </c>
      <c r="D14" s="5">
        <f>_xlfn.XLOOKUP(A14,'B-a-26考勤汇总表'!D:D,'B-a-26考勤汇总表'!AP:AP,0)</f>
        <v>31</v>
      </c>
      <c r="E14" s="5">
        <f>IF(A14="","",_xlfn.XLOOKUP(A14,'B-a-26考勤汇总表'!D:D,'B-a-26考勤汇总表'!U:U,0))</f>
        <v>0</v>
      </c>
      <c r="F14" s="5" t="str">
        <f t="shared" si="1"/>
        <v/>
      </c>
      <c r="G14" s="5">
        <f>_xlfn.XLOOKUP('健康师-人工底薪'!A14,'B-a-③呈现-消耗明细表③'!C:C,'B-a-③呈现-消耗明细表③'!D:D,0)</f>
        <v>128</v>
      </c>
      <c r="H14" s="5">
        <f>_xlfn.XLOOKUP(A14,'B-a-③呈现-消耗明细表③'!C:C,'B-a-③呈现-消耗明细表③'!E:E,0)</f>
        <v>33731.67</v>
      </c>
      <c r="I14" s="5">
        <f>IF(F14="",LOOKUP(G14,'A-b-⑥工资核算'!$C$4:$C$7,'A-b-⑥工资核算'!$E$4:$E$7),"")</f>
        <v>2</v>
      </c>
      <c r="J14" s="5">
        <f>IF(F14="",LOOKUP(H14,'A-b-⑥工资核算'!$D$4:$D$7,'A-b-⑥工资核算'!$E$4:$E$7),"")</f>
        <v>2</v>
      </c>
      <c r="K14" s="5">
        <f>IF(AND(I14&gt;0,J14&gt;0),MIN(I14,J14),IF(OR(LOOKUP(G14,'A-b-⑥工资核算'!$C$4:$C$7,'A-b-⑥工资核算'!$E$4:$E$7)&gt;0,LOOKUP(H14,'A-b-⑥工资核算'!$D$4:$D$7,'A-b-⑥工资核算'!$E$4:$E$7)&gt;0),1,0))</f>
        <v>2</v>
      </c>
      <c r="L14" s="5" cm="1">
        <f t="array" ref="L14">IF(A14="","",IF(F14="",_xlfn.IFS(K14='A-b-⑥工资核算'!$E$4,'A-b-⑥工资核算'!$B$4,K14='A-b-⑥工资核算'!$E$5,'A-b-⑥工资核算'!$B$5,K14='A-b-⑥工资核算'!$E$6,'A-b-⑥工资核算'!$B$6,'健康师-人工底薪'!K14='A-b-⑥工资核算'!$E$7,'A-b-⑥工资核算'!$B$7),0))</f>
        <v>2200</v>
      </c>
      <c r="M14" s="7" t="str">
        <f t="shared" si="2"/>
        <v/>
      </c>
      <c r="N14" s="7" t="str">
        <f t="shared" si="3"/>
        <v/>
      </c>
      <c r="O14" s="46" t="str">
        <f>IF(F14="","",LOOKUP(M14,'A-b-⑥工资核算'!$F$4:$F$7,'A-b-⑥工资核算'!$E$4:$E$7))</f>
        <v/>
      </c>
      <c r="P14" s="46" t="str">
        <f>IF(F14="","",LOOKUP(N14,'A-b-⑥工资核算'!$G$4:$G$7,'A-b-⑥工资核算'!$E$4:$E$7))</f>
        <v/>
      </c>
      <c r="Q14" s="5">
        <f>IF(F14="不足",IF(AND(O14&gt;0,P14&gt;0),MIN(O14,P14),IF(OR(LOOKUP(M14,'A-b-⑥工资核算'!$F$4:$F$7,'A-b-⑥工资核算'!$E$4:$E$7)&gt;0,LOOKUP(N14,'A-b-⑥工资核算'!$G$4:$G$7,'A-b-⑥工资核算'!$E$4:$E$7)&gt;0),1,0)),0)</f>
        <v>0</v>
      </c>
      <c r="R14" s="5" cm="1">
        <f t="array" ref="R14">IF(F14="",0,_xlfn.IFS(Q14='A-b-⑥工资核算'!$E$4,'A-b-⑥工资核算'!$B$4,'健康师-人工底薪'!Q14='A-b-⑥工资核算'!$E$5,'A-b-⑥工资核算'!$B$5,Q14='A-b-⑥工资核算'!$E$6,'A-b-⑥工资核算'!$B$6,'健康师-人工底薪'!Q14='A-b-⑥工资核算'!$E$7,'A-b-⑥工资核算'!$B$7))</f>
        <v>0</v>
      </c>
      <c r="S14" s="5">
        <f t="shared" si="4"/>
        <v>2200</v>
      </c>
      <c r="T14" s="5">
        <f t="shared" si="5"/>
        <v>0</v>
      </c>
      <c r="U14" s="8">
        <f t="shared" si="6"/>
        <v>2200</v>
      </c>
      <c r="V14" s="5" t="str">
        <f>IF(F14="",IF(C14=$V$5,IF(F14="",LOOKUP(G14,'A-b-⑥工资核算'!$C$12:$C$15,'A-b-⑥工资核算'!$D$12:$D$15),""),""),"")</f>
        <v/>
      </c>
      <c r="W14" s="5" t="str">
        <f t="shared" si="7"/>
        <v/>
      </c>
      <c r="X14" s="5" t="str">
        <f t="shared" si="8"/>
        <v/>
      </c>
      <c r="Y14" s="5" cm="1">
        <f t="array" ref="Y14">IF(X14="",0,_xlfn.IFS(X14='A-b-⑥工资核算'!$D$12,'A-b-⑥工资核算'!$B$12,X14='A-b-⑥工资核算'!$D$13,'A-b-⑥工资核算'!$B$13,X14='A-b-⑥工资核算'!$D$14,'A-b-⑥工资核算'!$B$14,'健康师-人工底薪'!X14='A-b-⑥工资核算'!$D$15,'A-b-⑥工资核算'!$B$15))</f>
        <v>0</v>
      </c>
      <c r="Z14" s="9" t="str">
        <f>IF(C14=$V$5,IF(F14="不足",LOOKUP(M14,'A-b-⑥工资核算'!$E$12:$E$15,'A-b-⑥工资核算'!$D$12:$D$15),""),"")</f>
        <v/>
      </c>
      <c r="AA14" s="9" t="str">
        <f t="shared" si="9"/>
        <v/>
      </c>
      <c r="AB14" s="5" t="str">
        <f t="shared" si="10"/>
        <v/>
      </c>
      <c r="AC14" s="5" cm="1">
        <f t="array" ref="AC14">IF(AB14="",0,_xlfn.IFS(AB14='A-b-⑥工资核算'!$D$12,'A-b-⑥工资核算'!$B$12,AB14='A-b-⑥工资核算'!$D$13,'A-b-⑥工资核算'!$B$13,AB14='A-b-⑥工资核算'!$D$14,'A-b-⑥工资核算'!$B$14,AB14='A-b-⑥工资核算'!$D$15,'A-b-⑥工资核算'!$B$15))</f>
        <v>0</v>
      </c>
      <c r="AD14" s="9">
        <f t="shared" si="11"/>
        <v>0</v>
      </c>
      <c r="AE14" s="8">
        <f t="shared" si="0"/>
        <v>0</v>
      </c>
      <c r="AF14" s="18">
        <f t="shared" si="12"/>
        <v>2200</v>
      </c>
      <c r="AG14" s="9">
        <f t="shared" si="13"/>
        <v>2200</v>
      </c>
      <c r="AH14" s="55">
        <f>_xlfn.XLOOKUP(A14,[1]工资核对的全字段!$C:$C,[1]工资核对的全字段!$BC:$BC,0)</f>
        <v>2200</v>
      </c>
      <c r="AI14" s="55">
        <f t="shared" si="14"/>
        <v>0</v>
      </c>
    </row>
    <row r="15" spans="1:35" ht="15.75" customHeight="1" x14ac:dyDescent="0.15">
      <c r="A15" s="5" t="str">
        <v>刘晓丽</v>
      </c>
      <c r="B15" s="5" t="str">
        <f>_xlfn.XLOOKUP(A15,'B-a-26考勤汇总表'!D:D,'B-a-26考勤汇总表'!A:A,0)</f>
        <v>紫荆</v>
      </c>
      <c r="C15" s="5" t="str">
        <f>_xlfn.XLOOKUP(B15,'A-b-⑥工资核算'!J:J,'A-b-⑥工资核算'!K:K,0)</f>
        <v>老店</v>
      </c>
      <c r="D15" s="5">
        <f>_xlfn.XLOOKUP(A15,'B-a-26考勤汇总表'!D:D,'B-a-26考勤汇总表'!AP:AP,0)</f>
        <v>31</v>
      </c>
      <c r="E15" s="5">
        <f>IF(A15="","",_xlfn.XLOOKUP(A15,'B-a-26考勤汇总表'!D:D,'B-a-26考勤汇总表'!U:U,0))</f>
        <v>0</v>
      </c>
      <c r="F15" s="5" t="str">
        <f t="shared" si="1"/>
        <v/>
      </c>
      <c r="G15" s="5">
        <f>_xlfn.XLOOKUP('健康师-人工底薪'!A15,'B-a-③呈现-消耗明细表③'!C:C,'B-a-③呈现-消耗明细表③'!D:D,0)</f>
        <v>114</v>
      </c>
      <c r="H15" s="5">
        <f>_xlfn.XLOOKUP(A15,'B-a-③呈现-消耗明细表③'!C:C,'B-a-③呈现-消耗明细表③'!E:E,0)</f>
        <v>24707.94</v>
      </c>
      <c r="I15" s="5">
        <f>IF(F15="",LOOKUP(G15,'A-b-⑥工资核算'!$C$4:$C$7,'A-b-⑥工资核算'!$E$4:$E$7),"")</f>
        <v>1</v>
      </c>
      <c r="J15" s="5">
        <f>IF(F15="",LOOKUP(H15,'A-b-⑥工资核算'!$D$4:$D$7,'A-b-⑥工资核算'!$E$4:$E$7),"")</f>
        <v>2</v>
      </c>
      <c r="K15" s="5">
        <f>IF(AND(I15&gt;0,J15&gt;0),MIN(I15,J15),IF(OR(LOOKUP(G15,'A-b-⑥工资核算'!$C$4:$C$7,'A-b-⑥工资核算'!$E$4:$E$7)&gt;0,LOOKUP(H15,'A-b-⑥工资核算'!$D$4:$D$7,'A-b-⑥工资核算'!$E$4:$E$7)&gt;0),1,0))</f>
        <v>1</v>
      </c>
      <c r="L15" s="5" cm="1">
        <f t="array" ref="L15">IF(A15="","",IF(F15="",_xlfn.IFS(K15='A-b-⑥工资核算'!$E$4,'A-b-⑥工资核算'!$B$4,K15='A-b-⑥工资核算'!$E$5,'A-b-⑥工资核算'!$B$5,K15='A-b-⑥工资核算'!$E$6,'A-b-⑥工资核算'!$B$6,'健康师-人工底薪'!K15='A-b-⑥工资核算'!$E$7,'A-b-⑥工资核算'!$B$7),0))</f>
        <v>2000</v>
      </c>
      <c r="M15" s="7" t="str">
        <f t="shared" si="2"/>
        <v/>
      </c>
      <c r="N15" s="7" t="str">
        <f t="shared" si="3"/>
        <v/>
      </c>
      <c r="O15" s="46" t="str">
        <f>IF(F15="","",LOOKUP(M15,'A-b-⑥工资核算'!$F$4:$F$7,'A-b-⑥工资核算'!$E$4:$E$7))</f>
        <v/>
      </c>
      <c r="P15" s="46" t="str">
        <f>IF(F15="","",LOOKUP(N15,'A-b-⑥工资核算'!$G$4:$G$7,'A-b-⑥工资核算'!$E$4:$E$7))</f>
        <v/>
      </c>
      <c r="Q15" s="5">
        <f>IF(F15="不足",IF(AND(O15&gt;0,P15&gt;0),MIN(O15,P15),IF(OR(LOOKUP(M15,'A-b-⑥工资核算'!$F$4:$F$7,'A-b-⑥工资核算'!$E$4:$E$7)&gt;0,LOOKUP(N15,'A-b-⑥工资核算'!$G$4:$G$7,'A-b-⑥工资核算'!$E$4:$E$7)&gt;0),1,0)),0)</f>
        <v>0</v>
      </c>
      <c r="R15" s="5" cm="1">
        <f t="array" ref="R15">IF(F15="",0,_xlfn.IFS(Q15='A-b-⑥工资核算'!$E$4,'A-b-⑥工资核算'!$B$4,'健康师-人工底薪'!Q15='A-b-⑥工资核算'!$E$5,'A-b-⑥工资核算'!$B$5,Q15='A-b-⑥工资核算'!$E$6,'A-b-⑥工资核算'!$B$6,'健康师-人工底薪'!Q15='A-b-⑥工资核算'!$E$7,'A-b-⑥工资核算'!$B$7))</f>
        <v>0</v>
      </c>
      <c r="S15" s="5">
        <f t="shared" si="4"/>
        <v>2000</v>
      </c>
      <c r="T15" s="5">
        <f t="shared" si="5"/>
        <v>0</v>
      </c>
      <c r="U15" s="8">
        <f t="shared" si="6"/>
        <v>2000</v>
      </c>
      <c r="V15" s="5" t="str">
        <f>IF(F15="",IF(C15=$V$5,IF(F15="",LOOKUP(G15,'A-b-⑥工资核算'!$C$12:$C$15,'A-b-⑥工资核算'!$D$12:$D$15),""),""),"")</f>
        <v/>
      </c>
      <c r="W15" s="5" t="str">
        <f t="shared" si="7"/>
        <v/>
      </c>
      <c r="X15" s="5" t="str">
        <f t="shared" si="8"/>
        <v/>
      </c>
      <c r="Y15" s="5" cm="1">
        <f t="array" ref="Y15">IF(X15="",0,_xlfn.IFS(X15='A-b-⑥工资核算'!$D$12,'A-b-⑥工资核算'!$B$12,X15='A-b-⑥工资核算'!$D$13,'A-b-⑥工资核算'!$B$13,X15='A-b-⑥工资核算'!$D$14,'A-b-⑥工资核算'!$B$14,'健康师-人工底薪'!X15='A-b-⑥工资核算'!$D$15,'A-b-⑥工资核算'!$B$15))</f>
        <v>0</v>
      </c>
      <c r="Z15" s="9" t="str">
        <f>IF(C15=$V$5,IF(F15="不足",LOOKUP(M15,'A-b-⑥工资核算'!$E$12:$E$15,'A-b-⑥工资核算'!$D$12:$D$15),""),"")</f>
        <v/>
      </c>
      <c r="AA15" s="9" t="str">
        <f t="shared" si="9"/>
        <v/>
      </c>
      <c r="AB15" s="5" t="str">
        <f t="shared" si="10"/>
        <v/>
      </c>
      <c r="AC15" s="5" cm="1">
        <f t="array" ref="AC15">IF(AB15="",0,_xlfn.IFS(AB15='A-b-⑥工资核算'!$D$12,'A-b-⑥工资核算'!$B$12,AB15='A-b-⑥工资核算'!$D$13,'A-b-⑥工资核算'!$B$13,AB15='A-b-⑥工资核算'!$D$14,'A-b-⑥工资核算'!$B$14,AB15='A-b-⑥工资核算'!$D$15,'A-b-⑥工资核算'!$B$15))</f>
        <v>0</v>
      </c>
      <c r="AD15" s="9">
        <f t="shared" si="11"/>
        <v>0</v>
      </c>
      <c r="AE15" s="8">
        <f t="shared" si="0"/>
        <v>0</v>
      </c>
      <c r="AF15" s="18">
        <f t="shared" si="12"/>
        <v>2000</v>
      </c>
      <c r="AG15" s="9">
        <f t="shared" si="13"/>
        <v>2000</v>
      </c>
      <c r="AH15" s="55">
        <f>_xlfn.XLOOKUP(A15,[1]工资核对的全字段!$C:$C,[1]工资核对的全字段!$BC:$BC,0)</f>
        <v>2000</v>
      </c>
      <c r="AI15" s="55">
        <f t="shared" si="14"/>
        <v>0</v>
      </c>
    </row>
    <row r="16" spans="1:35" ht="15.75" customHeight="1" x14ac:dyDescent="0.15">
      <c r="A16" s="5" t="str">
        <v>熊艳</v>
      </c>
      <c r="B16" s="5" t="str">
        <f>_xlfn.XLOOKUP(A16,'B-a-26考勤汇总表'!D:D,'B-a-26考勤汇总表'!A:A,0)</f>
        <v>紫荆</v>
      </c>
      <c r="C16" s="5" t="str">
        <f>_xlfn.XLOOKUP(B16,'A-b-⑥工资核算'!J:J,'A-b-⑥工资核算'!K:K,0)</f>
        <v>老店</v>
      </c>
      <c r="D16" s="5">
        <f>_xlfn.XLOOKUP(A16,'B-a-26考勤汇总表'!D:D,'B-a-26考勤汇总表'!AP:AP,0)</f>
        <v>31</v>
      </c>
      <c r="E16" s="5">
        <f>IF(A16="","",_xlfn.XLOOKUP(A16,'B-a-26考勤汇总表'!D:D,'B-a-26考勤汇总表'!U:U,0))</f>
        <v>0</v>
      </c>
      <c r="F16" s="5" t="str">
        <f t="shared" si="1"/>
        <v/>
      </c>
      <c r="G16" s="5">
        <f>_xlfn.XLOOKUP('健康师-人工底薪'!A16,'B-a-③呈现-消耗明细表③'!C:C,'B-a-③呈现-消耗明细表③'!D:D,0)</f>
        <v>120.5</v>
      </c>
      <c r="H16" s="5">
        <f>_xlfn.XLOOKUP(A16,'B-a-③呈现-消耗明细表③'!C:C,'B-a-③呈现-消耗明细表③'!E:E,0)</f>
        <v>29465.21</v>
      </c>
      <c r="I16" s="5">
        <f>IF(F16="",LOOKUP(G16,'A-b-⑥工资核算'!$C$4:$C$7,'A-b-⑥工资核算'!$E$4:$E$7),"")</f>
        <v>1</v>
      </c>
      <c r="J16" s="5">
        <f>IF(F16="",LOOKUP(H16,'A-b-⑥工资核算'!$D$4:$D$7,'A-b-⑥工资核算'!$E$4:$E$7),"")</f>
        <v>2</v>
      </c>
      <c r="K16" s="5">
        <f>IF(AND(I16&gt;0,J16&gt;0),MIN(I16,J16),IF(OR(LOOKUP(G16,'A-b-⑥工资核算'!$C$4:$C$7,'A-b-⑥工资核算'!$E$4:$E$7)&gt;0,LOOKUP(H16,'A-b-⑥工资核算'!$D$4:$D$7,'A-b-⑥工资核算'!$E$4:$E$7)&gt;0),1,0))</f>
        <v>1</v>
      </c>
      <c r="L16" s="5" cm="1">
        <f t="array" ref="L16">IF(A16="","",IF(F16="",_xlfn.IFS(K16='A-b-⑥工资核算'!$E$4,'A-b-⑥工资核算'!$B$4,K16='A-b-⑥工资核算'!$E$5,'A-b-⑥工资核算'!$B$5,K16='A-b-⑥工资核算'!$E$6,'A-b-⑥工资核算'!$B$6,'健康师-人工底薪'!K16='A-b-⑥工资核算'!$E$7,'A-b-⑥工资核算'!$B$7),0))</f>
        <v>2000</v>
      </c>
      <c r="M16" s="7" t="str">
        <f t="shared" si="2"/>
        <v/>
      </c>
      <c r="N16" s="7" t="str">
        <f t="shared" si="3"/>
        <v/>
      </c>
      <c r="O16" s="46" t="str">
        <f>IF(F16="","",LOOKUP(M16,'A-b-⑥工资核算'!$F$4:$F$7,'A-b-⑥工资核算'!$E$4:$E$7))</f>
        <v/>
      </c>
      <c r="P16" s="46" t="str">
        <f>IF(F16="","",LOOKUP(N16,'A-b-⑥工资核算'!$G$4:$G$7,'A-b-⑥工资核算'!$E$4:$E$7))</f>
        <v/>
      </c>
      <c r="Q16" s="5">
        <f>IF(F16="不足",IF(AND(O16&gt;0,P16&gt;0),MIN(O16,P16),IF(OR(LOOKUP(M16,'A-b-⑥工资核算'!$F$4:$F$7,'A-b-⑥工资核算'!$E$4:$E$7)&gt;0,LOOKUP(N16,'A-b-⑥工资核算'!$G$4:$G$7,'A-b-⑥工资核算'!$E$4:$E$7)&gt;0),1,0)),0)</f>
        <v>0</v>
      </c>
      <c r="R16" s="5" cm="1">
        <f t="array" ref="R16">IF(F16="",0,_xlfn.IFS(Q16='A-b-⑥工资核算'!$E$4,'A-b-⑥工资核算'!$B$4,'健康师-人工底薪'!Q16='A-b-⑥工资核算'!$E$5,'A-b-⑥工资核算'!$B$5,Q16='A-b-⑥工资核算'!$E$6,'A-b-⑥工资核算'!$B$6,'健康师-人工底薪'!Q16='A-b-⑥工资核算'!$E$7,'A-b-⑥工资核算'!$B$7))</f>
        <v>0</v>
      </c>
      <c r="S16" s="5">
        <f t="shared" si="4"/>
        <v>2000</v>
      </c>
      <c r="T16" s="5">
        <f t="shared" si="5"/>
        <v>0</v>
      </c>
      <c r="U16" s="8">
        <f t="shared" si="6"/>
        <v>2000</v>
      </c>
      <c r="V16" s="5" t="str">
        <f>IF(F16="",IF(C16=$V$5,IF(F16="",LOOKUP(G16,'A-b-⑥工资核算'!$C$12:$C$15,'A-b-⑥工资核算'!$D$12:$D$15),""),""),"")</f>
        <v/>
      </c>
      <c r="W16" s="5" t="str">
        <f t="shared" si="7"/>
        <v/>
      </c>
      <c r="X16" s="5" t="str">
        <f t="shared" si="8"/>
        <v/>
      </c>
      <c r="Y16" s="5" cm="1">
        <f t="array" ref="Y16">IF(X16="",0,_xlfn.IFS(X16='A-b-⑥工资核算'!$D$12,'A-b-⑥工资核算'!$B$12,X16='A-b-⑥工资核算'!$D$13,'A-b-⑥工资核算'!$B$13,X16='A-b-⑥工资核算'!$D$14,'A-b-⑥工资核算'!$B$14,'健康师-人工底薪'!X16='A-b-⑥工资核算'!$D$15,'A-b-⑥工资核算'!$B$15))</f>
        <v>0</v>
      </c>
      <c r="Z16" s="9" t="str">
        <f>IF(C16=$V$5,IF(F16="不足",LOOKUP(M16,'A-b-⑥工资核算'!$E$12:$E$15,'A-b-⑥工资核算'!$D$12:$D$15),""),"")</f>
        <v/>
      </c>
      <c r="AA16" s="9" t="str">
        <f t="shared" si="9"/>
        <v/>
      </c>
      <c r="AB16" s="5" t="str">
        <f t="shared" si="10"/>
        <v/>
      </c>
      <c r="AC16" s="5" cm="1">
        <f t="array" ref="AC16">IF(AB16="",0,_xlfn.IFS(AB16='A-b-⑥工资核算'!$D$12,'A-b-⑥工资核算'!$B$12,AB16='A-b-⑥工资核算'!$D$13,'A-b-⑥工资核算'!$B$13,AB16='A-b-⑥工资核算'!$D$14,'A-b-⑥工资核算'!$B$14,AB16='A-b-⑥工资核算'!$D$15,'A-b-⑥工资核算'!$B$15))</f>
        <v>0</v>
      </c>
      <c r="AD16" s="9">
        <f t="shared" si="11"/>
        <v>0</v>
      </c>
      <c r="AE16" s="8">
        <f t="shared" si="0"/>
        <v>0</v>
      </c>
      <c r="AF16" s="18">
        <f t="shared" si="12"/>
        <v>2000</v>
      </c>
      <c r="AG16" s="9">
        <f t="shared" si="13"/>
        <v>2000</v>
      </c>
      <c r="AH16" s="55">
        <f>_xlfn.XLOOKUP(A16,[1]工资核对的全字段!$C:$C,[1]工资核对的全字段!$BC:$BC,0)</f>
        <v>2000</v>
      </c>
      <c r="AI16" s="55">
        <f t="shared" si="14"/>
        <v>0</v>
      </c>
    </row>
    <row r="17" spans="1:35" ht="15.75" customHeight="1" x14ac:dyDescent="0.15">
      <c r="A17" s="5" t="str">
        <v>任静</v>
      </c>
      <c r="B17" s="5" t="str">
        <f>_xlfn.XLOOKUP(A17,'B-a-26考勤汇总表'!D:D,'B-a-26考勤汇总表'!A:A,0)</f>
        <v>紫荆</v>
      </c>
      <c r="C17" s="5" t="str">
        <f>_xlfn.XLOOKUP(B17,'A-b-⑥工资核算'!J:J,'A-b-⑥工资核算'!K:K,0)</f>
        <v>老店</v>
      </c>
      <c r="D17" s="5">
        <f>_xlfn.XLOOKUP(A17,'B-a-26考勤汇总表'!D:D,'B-a-26考勤汇总表'!AP:AP,0)</f>
        <v>31</v>
      </c>
      <c r="E17" s="5">
        <f>IF(A17="","",_xlfn.XLOOKUP(A17,'B-a-26考勤汇总表'!D:D,'B-a-26考勤汇总表'!U:U,0))</f>
        <v>0</v>
      </c>
      <c r="F17" s="5" t="str">
        <f t="shared" si="1"/>
        <v/>
      </c>
      <c r="G17" s="5">
        <f>_xlfn.XLOOKUP('健康师-人工底薪'!A17,'B-a-③呈现-消耗明细表③'!C:C,'B-a-③呈现-消耗明细表③'!D:D,0)</f>
        <v>100</v>
      </c>
      <c r="H17" s="5">
        <f>_xlfn.XLOOKUP(A17,'B-a-③呈现-消耗明细表③'!C:C,'B-a-③呈现-消耗明细表③'!E:E,0)</f>
        <v>31398.68</v>
      </c>
      <c r="I17" s="5">
        <f>IF(F17="",LOOKUP(G17,'A-b-⑥工资核算'!$C$4:$C$7,'A-b-⑥工资核算'!$E$4:$E$7),"")</f>
        <v>1</v>
      </c>
      <c r="J17" s="5">
        <f>IF(F17="",LOOKUP(H17,'A-b-⑥工资核算'!$D$4:$D$7,'A-b-⑥工资核算'!$E$4:$E$7),"")</f>
        <v>2</v>
      </c>
      <c r="K17" s="5">
        <f>IF(AND(I17&gt;0,J17&gt;0),MIN(I17,J17),IF(OR(LOOKUP(G17,'A-b-⑥工资核算'!$C$4:$C$7,'A-b-⑥工资核算'!$E$4:$E$7)&gt;0,LOOKUP(H17,'A-b-⑥工资核算'!$D$4:$D$7,'A-b-⑥工资核算'!$E$4:$E$7)&gt;0),1,0))</f>
        <v>1</v>
      </c>
      <c r="L17" s="5" cm="1">
        <f t="array" ref="L17">IF(A17="","",IF(F17="",_xlfn.IFS(K17='A-b-⑥工资核算'!$E$4,'A-b-⑥工资核算'!$B$4,K17='A-b-⑥工资核算'!$E$5,'A-b-⑥工资核算'!$B$5,K17='A-b-⑥工资核算'!$E$6,'A-b-⑥工资核算'!$B$6,'健康师-人工底薪'!K17='A-b-⑥工资核算'!$E$7,'A-b-⑥工资核算'!$B$7),0))</f>
        <v>2000</v>
      </c>
      <c r="M17" s="7" t="str">
        <f t="shared" si="2"/>
        <v/>
      </c>
      <c r="N17" s="7" t="str">
        <f t="shared" si="3"/>
        <v/>
      </c>
      <c r="O17" s="46" t="str">
        <f>IF(F17="","",LOOKUP(M17,'A-b-⑥工资核算'!$F$4:$F$7,'A-b-⑥工资核算'!$E$4:$E$7))</f>
        <v/>
      </c>
      <c r="P17" s="46" t="str">
        <f>IF(F17="","",LOOKUP(N17,'A-b-⑥工资核算'!$G$4:$G$7,'A-b-⑥工资核算'!$E$4:$E$7))</f>
        <v/>
      </c>
      <c r="Q17" s="5">
        <f>IF(F17="不足",IF(AND(O17&gt;0,P17&gt;0),MIN(O17,P17),IF(OR(LOOKUP(M17,'A-b-⑥工资核算'!$F$4:$F$7,'A-b-⑥工资核算'!$E$4:$E$7)&gt;0,LOOKUP(N17,'A-b-⑥工资核算'!$G$4:$G$7,'A-b-⑥工资核算'!$E$4:$E$7)&gt;0),1,0)),0)</f>
        <v>0</v>
      </c>
      <c r="R17" s="5" cm="1">
        <f t="array" ref="R17">IF(F17="",0,_xlfn.IFS(Q17='A-b-⑥工资核算'!$E$4,'A-b-⑥工资核算'!$B$4,'健康师-人工底薪'!Q17='A-b-⑥工资核算'!$E$5,'A-b-⑥工资核算'!$B$5,Q17='A-b-⑥工资核算'!$E$6,'A-b-⑥工资核算'!$B$6,'健康师-人工底薪'!Q17='A-b-⑥工资核算'!$E$7,'A-b-⑥工资核算'!$B$7))</f>
        <v>0</v>
      </c>
      <c r="S17" s="5">
        <f t="shared" si="4"/>
        <v>2000</v>
      </c>
      <c r="T17" s="5">
        <f t="shared" si="5"/>
        <v>0</v>
      </c>
      <c r="U17" s="8">
        <f t="shared" si="6"/>
        <v>2000</v>
      </c>
      <c r="V17" s="5" t="str">
        <f>IF(F17="",IF(C17=$V$5,IF(F17="",LOOKUP(G17,'A-b-⑥工资核算'!$C$12:$C$15,'A-b-⑥工资核算'!$D$12:$D$15),""),""),"")</f>
        <v/>
      </c>
      <c r="W17" s="5" t="str">
        <f t="shared" si="7"/>
        <v/>
      </c>
      <c r="X17" s="5" t="str">
        <f t="shared" si="8"/>
        <v/>
      </c>
      <c r="Y17" s="5" cm="1">
        <f t="array" ref="Y17">IF(X17="",0,_xlfn.IFS(X17='A-b-⑥工资核算'!$D$12,'A-b-⑥工资核算'!$B$12,X17='A-b-⑥工资核算'!$D$13,'A-b-⑥工资核算'!$B$13,X17='A-b-⑥工资核算'!$D$14,'A-b-⑥工资核算'!$B$14,'健康师-人工底薪'!X17='A-b-⑥工资核算'!$D$15,'A-b-⑥工资核算'!$B$15))</f>
        <v>0</v>
      </c>
      <c r="Z17" s="9" t="str">
        <f>IF(C17=$V$5,IF(F17="不足",LOOKUP(M17,'A-b-⑥工资核算'!$E$12:$E$15,'A-b-⑥工资核算'!$D$12:$D$15),""),"")</f>
        <v/>
      </c>
      <c r="AA17" s="9" t="str">
        <f t="shared" si="9"/>
        <v/>
      </c>
      <c r="AB17" s="5" t="str">
        <f t="shared" si="10"/>
        <v/>
      </c>
      <c r="AC17" s="5" cm="1">
        <f t="array" ref="AC17">IF(AB17="",0,_xlfn.IFS(AB17='A-b-⑥工资核算'!$D$12,'A-b-⑥工资核算'!$B$12,AB17='A-b-⑥工资核算'!$D$13,'A-b-⑥工资核算'!$B$13,AB17='A-b-⑥工资核算'!$D$14,'A-b-⑥工资核算'!$B$14,AB17='A-b-⑥工资核算'!$D$15,'A-b-⑥工资核算'!$B$15))</f>
        <v>0</v>
      </c>
      <c r="AD17" s="9">
        <f t="shared" si="11"/>
        <v>0</v>
      </c>
      <c r="AE17" s="8">
        <f t="shared" si="0"/>
        <v>0</v>
      </c>
      <c r="AF17" s="18">
        <f t="shared" si="12"/>
        <v>2000</v>
      </c>
      <c r="AG17" s="9">
        <f t="shared" si="13"/>
        <v>2000</v>
      </c>
      <c r="AH17" s="55">
        <f>_xlfn.XLOOKUP(A17,[1]工资核对的全字段!$C:$C,[1]工资核对的全字段!$BC:$BC,0)</f>
        <v>2000</v>
      </c>
      <c r="AI17" s="55">
        <f t="shared" si="14"/>
        <v>0</v>
      </c>
    </row>
    <row r="18" spans="1:35" ht="15.75" customHeight="1" x14ac:dyDescent="0.15">
      <c r="A18" s="5" t="str">
        <v>陈红霞</v>
      </c>
      <c r="B18" s="5" t="str">
        <f>_xlfn.XLOOKUP(A18,'B-a-26考勤汇总表'!D:D,'B-a-26考勤汇总表'!A:A,0)</f>
        <v>紫荆</v>
      </c>
      <c r="C18" s="5" t="str">
        <f>_xlfn.XLOOKUP(B18,'A-b-⑥工资核算'!J:J,'A-b-⑥工资核算'!K:K,0)</f>
        <v>老店</v>
      </c>
      <c r="D18" s="5">
        <f>_xlfn.XLOOKUP(A18,'B-a-26考勤汇总表'!D:D,'B-a-26考勤汇总表'!AP:AP,0)</f>
        <v>31</v>
      </c>
      <c r="E18" s="5">
        <f>IF(A18="","",_xlfn.XLOOKUP(A18,'B-a-26考勤汇总表'!D:D,'B-a-26考勤汇总表'!U:U,0))</f>
        <v>0</v>
      </c>
      <c r="F18" s="5" t="str">
        <f t="shared" si="1"/>
        <v/>
      </c>
      <c r="G18" s="5">
        <f>_xlfn.XLOOKUP('健康师-人工底薪'!A18,'B-a-③呈现-消耗明细表③'!C:C,'B-a-③呈现-消耗明细表③'!D:D,0)</f>
        <v>99</v>
      </c>
      <c r="H18" s="5">
        <f>_xlfn.XLOOKUP(A18,'B-a-③呈现-消耗明细表③'!C:C,'B-a-③呈现-消耗明细表③'!E:E,0)</f>
        <v>7885.26</v>
      </c>
      <c r="I18" s="5">
        <f>IF(F18="",LOOKUP(G18,'A-b-⑥工资核算'!$C$4:$C$7,'A-b-⑥工资核算'!$E$4:$E$7),"")</f>
        <v>1</v>
      </c>
      <c r="J18" s="5">
        <f>IF(F18="",LOOKUP(H18,'A-b-⑥工资核算'!$D$4:$D$7,'A-b-⑥工资核算'!$E$4:$E$7),"")</f>
        <v>0</v>
      </c>
      <c r="K18" s="5">
        <f>IF(AND(I18&gt;0,J18&gt;0),MIN(I18,J18),IF(OR(LOOKUP(G18,'A-b-⑥工资核算'!$C$4:$C$7,'A-b-⑥工资核算'!$E$4:$E$7)&gt;0,LOOKUP(H18,'A-b-⑥工资核算'!$D$4:$D$7,'A-b-⑥工资核算'!$E$4:$E$7)&gt;0),1,0))</f>
        <v>1</v>
      </c>
      <c r="L18" s="5" cm="1">
        <f t="array" ref="L18">IF(A18="","",IF(F18="",_xlfn.IFS(K18='A-b-⑥工资核算'!$E$4,'A-b-⑥工资核算'!$B$4,K18='A-b-⑥工资核算'!$E$5,'A-b-⑥工资核算'!$B$5,K18='A-b-⑥工资核算'!$E$6,'A-b-⑥工资核算'!$B$6,'健康师-人工底薪'!K18='A-b-⑥工资核算'!$E$7,'A-b-⑥工资核算'!$B$7),0))</f>
        <v>2000</v>
      </c>
      <c r="M18" s="7" t="str">
        <f t="shared" si="2"/>
        <v/>
      </c>
      <c r="N18" s="7" t="str">
        <f t="shared" si="3"/>
        <v/>
      </c>
      <c r="O18" s="46" t="str">
        <f>IF(F18="","",LOOKUP(M18,'A-b-⑥工资核算'!$F$4:$F$7,'A-b-⑥工资核算'!$E$4:$E$7))</f>
        <v/>
      </c>
      <c r="P18" s="46" t="str">
        <f>IF(F18="","",LOOKUP(N18,'A-b-⑥工资核算'!$G$4:$G$7,'A-b-⑥工资核算'!$E$4:$E$7))</f>
        <v/>
      </c>
      <c r="Q18" s="5">
        <f>IF(F18="不足",IF(AND(O18&gt;0,P18&gt;0),MIN(O18,P18),IF(OR(LOOKUP(M18,'A-b-⑥工资核算'!$F$4:$F$7,'A-b-⑥工资核算'!$E$4:$E$7)&gt;0,LOOKUP(N18,'A-b-⑥工资核算'!$G$4:$G$7,'A-b-⑥工资核算'!$E$4:$E$7)&gt;0),1,0)),0)</f>
        <v>0</v>
      </c>
      <c r="R18" s="5" cm="1">
        <f t="array" ref="R18">IF(F18="",0,_xlfn.IFS(Q18='A-b-⑥工资核算'!$E$4,'A-b-⑥工资核算'!$B$4,'健康师-人工底薪'!Q18='A-b-⑥工资核算'!$E$5,'A-b-⑥工资核算'!$B$5,Q18='A-b-⑥工资核算'!$E$6,'A-b-⑥工资核算'!$B$6,'健康师-人工底薪'!Q18='A-b-⑥工资核算'!$E$7,'A-b-⑥工资核算'!$B$7))</f>
        <v>0</v>
      </c>
      <c r="S18" s="5">
        <f t="shared" si="4"/>
        <v>2000</v>
      </c>
      <c r="T18" s="5">
        <f t="shared" si="5"/>
        <v>0</v>
      </c>
      <c r="U18" s="8">
        <f t="shared" si="6"/>
        <v>2000</v>
      </c>
      <c r="V18" s="5" t="str">
        <f>IF(F18="",IF(C18=$V$5,IF(F18="",LOOKUP(G18,'A-b-⑥工资核算'!$C$12:$C$15,'A-b-⑥工资核算'!$D$12:$D$15),""),""),"")</f>
        <v/>
      </c>
      <c r="W18" s="5" t="str">
        <f t="shared" si="7"/>
        <v/>
      </c>
      <c r="X18" s="5" t="str">
        <f t="shared" si="8"/>
        <v/>
      </c>
      <c r="Y18" s="5" cm="1">
        <f t="array" ref="Y18">IF(X18="",0,_xlfn.IFS(X18='A-b-⑥工资核算'!$D$12,'A-b-⑥工资核算'!$B$12,X18='A-b-⑥工资核算'!$D$13,'A-b-⑥工资核算'!$B$13,X18='A-b-⑥工资核算'!$D$14,'A-b-⑥工资核算'!$B$14,'健康师-人工底薪'!X18='A-b-⑥工资核算'!$D$15,'A-b-⑥工资核算'!$B$15))</f>
        <v>0</v>
      </c>
      <c r="Z18" s="9" t="str">
        <f>IF(C18=$V$5,IF(F18="不足",LOOKUP(M18,'A-b-⑥工资核算'!$E$12:$E$15,'A-b-⑥工资核算'!$D$12:$D$15),""),"")</f>
        <v/>
      </c>
      <c r="AA18" s="9" t="str">
        <f t="shared" si="9"/>
        <v/>
      </c>
      <c r="AB18" s="5" t="str">
        <f t="shared" si="10"/>
        <v/>
      </c>
      <c r="AC18" s="5" cm="1">
        <f t="array" ref="AC18">IF(AB18="",0,_xlfn.IFS(AB18='A-b-⑥工资核算'!$D$12,'A-b-⑥工资核算'!$B$12,AB18='A-b-⑥工资核算'!$D$13,'A-b-⑥工资核算'!$B$13,AB18='A-b-⑥工资核算'!$D$14,'A-b-⑥工资核算'!$B$14,AB18='A-b-⑥工资核算'!$D$15,'A-b-⑥工资核算'!$B$15))</f>
        <v>0</v>
      </c>
      <c r="AD18" s="9">
        <f t="shared" si="11"/>
        <v>0</v>
      </c>
      <c r="AE18" s="8">
        <f t="shared" si="0"/>
        <v>0</v>
      </c>
      <c r="AF18" s="18">
        <f t="shared" si="12"/>
        <v>2000</v>
      </c>
      <c r="AG18" s="9">
        <f t="shared" si="13"/>
        <v>2000</v>
      </c>
      <c r="AH18" s="55">
        <f>_xlfn.XLOOKUP(A18,[1]工资核对的全字段!$C:$C,[1]工资核对的全字段!$BC:$BC,0)</f>
        <v>2000</v>
      </c>
      <c r="AI18" s="55">
        <f t="shared" si="14"/>
        <v>0</v>
      </c>
    </row>
    <row r="19" spans="1:35" ht="15.75" customHeight="1" x14ac:dyDescent="0.15">
      <c r="A19" s="5" t="str">
        <v>廖增珍</v>
      </c>
      <c r="B19" s="5" t="str">
        <f>_xlfn.XLOOKUP(A19,'B-a-26考勤汇总表'!D:D,'B-a-26考勤汇总表'!A:A,0)</f>
        <v>紫荆</v>
      </c>
      <c r="C19" s="5" t="str">
        <f>_xlfn.XLOOKUP(B19,'A-b-⑥工资核算'!J:J,'A-b-⑥工资核算'!K:K,0)</f>
        <v>老店</v>
      </c>
      <c r="D19" s="5">
        <f>_xlfn.XLOOKUP(A19,'B-a-26考勤汇总表'!D:D,'B-a-26考勤汇总表'!AP:AP,0)</f>
        <v>26</v>
      </c>
      <c r="E19" s="5">
        <f>IF(A19="","",_xlfn.XLOOKUP(A19,'B-a-26考勤汇总表'!D:D,'B-a-26考勤汇总表'!U:U,0))</f>
        <v>0</v>
      </c>
      <c r="F19" s="5" t="str">
        <f t="shared" si="1"/>
        <v>不足</v>
      </c>
      <c r="G19" s="5">
        <f>_xlfn.XLOOKUP('健康师-人工底薪'!A19,'B-a-③呈现-消耗明细表③'!C:C,'B-a-③呈现-消耗明细表③'!D:D,0)</f>
        <v>83</v>
      </c>
      <c r="H19" s="5">
        <f>_xlfn.XLOOKUP(A19,'B-a-③呈现-消耗明细表③'!C:C,'B-a-③呈现-消耗明细表③'!E:E,0)</f>
        <v>15849.5</v>
      </c>
      <c r="I19" s="5" t="str">
        <f>IF(F19="",LOOKUP(G19,'A-b-⑥工资核算'!$C$4:$C$7,'A-b-⑥工资核算'!$E$4:$E$7),"")</f>
        <v/>
      </c>
      <c r="J19" s="5" t="str">
        <f>IF(F19="",LOOKUP(H19,'A-b-⑥工资核算'!$D$4:$D$7,'A-b-⑥工资核算'!$E$4:$E$7),"")</f>
        <v/>
      </c>
      <c r="K19" s="5">
        <f>IF(AND(I19&gt;0,J19&gt;0),MIN(I19,J19),IF(OR(LOOKUP(G19,'A-b-⑥工资核算'!$C$4:$C$7,'A-b-⑥工资核算'!$E$4:$E$7)&gt;0,LOOKUP(H19,'A-b-⑥工资核算'!$D$4:$D$7,'A-b-⑥工资核算'!$E$4:$E$7)&gt;0),1,0))</f>
        <v>0</v>
      </c>
      <c r="L19" s="5" cm="1">
        <f t="array" ref="L19">IF(A19="","",IF(F19="",_xlfn.IFS(K19='A-b-⑥工资核算'!$E$4,'A-b-⑥工资核算'!$B$4,K19='A-b-⑥工资核算'!$E$5,'A-b-⑥工资核算'!$B$5,K19='A-b-⑥工资核算'!$E$6,'A-b-⑥工资核算'!$B$6,'健康师-人工底薪'!K19='A-b-⑥工资核算'!$E$7,'A-b-⑥工资核算'!$B$7),0))</f>
        <v>0</v>
      </c>
      <c r="M19" s="7">
        <f t="shared" si="2"/>
        <v>3.1923076923076925</v>
      </c>
      <c r="N19" s="7">
        <f t="shared" si="3"/>
        <v>609.59615384615381</v>
      </c>
      <c r="O19" s="46">
        <f>IF(F19="","",LOOKUP(M19,'A-b-⑥工资核算'!$F$4:$F$7,'A-b-⑥工资核算'!$E$4:$E$7))</f>
        <v>1</v>
      </c>
      <c r="P19" s="46">
        <f>IF(F19="","",LOOKUP(N19,'A-b-⑥工资核算'!$G$4:$G$7,'A-b-⑥工资核算'!$E$4:$E$7))</f>
        <v>1</v>
      </c>
      <c r="Q19" s="5">
        <f>IF(F19="不足",IF(AND(O19&gt;0,P19&gt;0),MIN(O19,P19),IF(OR(LOOKUP(M19,'A-b-⑥工资核算'!$F$4:$F$7,'A-b-⑥工资核算'!$E$4:$E$7)&gt;0,LOOKUP(N19,'A-b-⑥工资核算'!$G$4:$G$7,'A-b-⑥工资核算'!$E$4:$E$7)&gt;0),1,0)),0)</f>
        <v>1</v>
      </c>
      <c r="R19" s="5" cm="1">
        <f t="array" ref="R19">IF(F19="",0,_xlfn.IFS(Q19='A-b-⑥工资核算'!$E$4,'A-b-⑥工资核算'!$B$4,'健康师-人工底薪'!Q19='A-b-⑥工资核算'!$E$5,'A-b-⑥工资核算'!$B$5,Q19='A-b-⑥工资核算'!$E$6,'A-b-⑥工资核算'!$B$6,'健康师-人工底薪'!Q19='A-b-⑥工资核算'!$E$7,'A-b-⑥工资核算'!$B$7))</f>
        <v>2000</v>
      </c>
      <c r="S19" s="5">
        <f t="shared" si="4"/>
        <v>2000</v>
      </c>
      <c r="T19" s="5">
        <f t="shared" si="5"/>
        <v>0</v>
      </c>
      <c r="U19" s="8">
        <f t="shared" si="6"/>
        <v>1677.4193548387098</v>
      </c>
      <c r="V19" s="5" t="str">
        <f>IF(F19="",IF(C19=$V$5,IF(F19="",LOOKUP(G19,'A-b-⑥工资核算'!$C$12:$C$15,'A-b-⑥工资核算'!$D$12:$D$15),""),""),"")</f>
        <v/>
      </c>
      <c r="W19" s="5" t="str">
        <f t="shared" si="7"/>
        <v/>
      </c>
      <c r="X19" s="5" t="str">
        <f t="shared" si="8"/>
        <v/>
      </c>
      <c r="Y19" s="5" cm="1">
        <f t="array" ref="Y19">IF(X19="",0,_xlfn.IFS(X19='A-b-⑥工资核算'!$D$12,'A-b-⑥工资核算'!$B$12,X19='A-b-⑥工资核算'!$D$13,'A-b-⑥工资核算'!$B$13,X19='A-b-⑥工资核算'!$D$14,'A-b-⑥工资核算'!$B$14,'健康师-人工底薪'!X19='A-b-⑥工资核算'!$D$15,'A-b-⑥工资核算'!$B$15))</f>
        <v>0</v>
      </c>
      <c r="Z19" s="9" t="str">
        <f>IF(C19=$V$5,IF(F19="不足",LOOKUP(M19,'A-b-⑥工资核算'!$E$12:$E$15,'A-b-⑥工资核算'!$D$12:$D$15),""),"")</f>
        <v/>
      </c>
      <c r="AA19" s="9" t="str">
        <f t="shared" si="9"/>
        <v/>
      </c>
      <c r="AB19" s="5" t="str">
        <f t="shared" si="10"/>
        <v/>
      </c>
      <c r="AC19" s="5" cm="1">
        <f t="array" ref="AC19">IF(AB19="",0,_xlfn.IFS(AB19='A-b-⑥工资核算'!$D$12,'A-b-⑥工资核算'!$B$12,AB19='A-b-⑥工资核算'!$D$13,'A-b-⑥工资核算'!$B$13,AB19='A-b-⑥工资核算'!$D$14,'A-b-⑥工资核算'!$B$14,AB19='A-b-⑥工资核算'!$D$15,'A-b-⑥工资核算'!$B$15))</f>
        <v>0</v>
      </c>
      <c r="AD19" s="9">
        <f t="shared" si="11"/>
        <v>0</v>
      </c>
      <c r="AE19" s="8">
        <f t="shared" si="0"/>
        <v>0</v>
      </c>
      <c r="AF19" s="18">
        <f t="shared" si="12"/>
        <v>1677.4193548387098</v>
      </c>
      <c r="AG19" s="9">
        <f t="shared" si="13"/>
        <v>2000</v>
      </c>
      <c r="AH19" s="55">
        <f>_xlfn.XLOOKUP(A19,[1]工资核对的全字段!$C:$C,[1]工资核对的全字段!$BC:$BC,0)</f>
        <v>1677.4193548387098</v>
      </c>
      <c r="AI19" s="55">
        <f t="shared" si="14"/>
        <v>0</v>
      </c>
    </row>
    <row r="20" spans="1:35" ht="15.75" customHeight="1" x14ac:dyDescent="0.15">
      <c r="A20" s="5" t="str">
        <v>张候敏</v>
      </c>
      <c r="B20" s="5" t="str">
        <f>_xlfn.XLOOKUP(A20,'B-a-26考勤汇总表'!D:D,'B-a-26考勤汇总表'!A:A,0)</f>
        <v>龙湖</v>
      </c>
      <c r="C20" s="5" t="str">
        <f>_xlfn.XLOOKUP(B20,'A-b-⑥工资核算'!J:J,'A-b-⑥工资核算'!K:K,0)</f>
        <v>老店</v>
      </c>
      <c r="D20" s="5">
        <f>_xlfn.XLOOKUP(A20,'B-a-26考勤汇总表'!D:D,'B-a-26考勤汇总表'!AP:AP,0)</f>
        <v>31</v>
      </c>
      <c r="E20" s="5">
        <f>IF(A20="","",_xlfn.XLOOKUP(A20,'B-a-26考勤汇总表'!D:D,'B-a-26考勤汇总表'!U:U,0))</f>
        <v>0</v>
      </c>
      <c r="F20" s="5" t="str">
        <f t="shared" si="1"/>
        <v/>
      </c>
      <c r="G20" s="5">
        <f>_xlfn.XLOOKUP('健康师-人工底薪'!A20,'B-a-③呈现-消耗明细表③'!C:C,'B-a-③呈现-消耗明细表③'!D:D,0)</f>
        <v>133</v>
      </c>
      <c r="H20" s="5">
        <f>_xlfn.XLOOKUP(A20,'B-a-③呈现-消耗明细表③'!C:C,'B-a-③呈现-消耗明细表③'!E:E,0)</f>
        <v>58362.94</v>
      </c>
      <c r="I20" s="5">
        <f>IF(F20="",LOOKUP(G20,'A-b-⑥工资核算'!$C$4:$C$7,'A-b-⑥工资核算'!$E$4:$E$7),"")</f>
        <v>2</v>
      </c>
      <c r="J20" s="5">
        <f>IF(F20="",LOOKUP(H20,'A-b-⑥工资核算'!$D$4:$D$7,'A-b-⑥工资核算'!$E$4:$E$7),"")</f>
        <v>3</v>
      </c>
      <c r="K20" s="5">
        <f>IF(AND(I20&gt;0,J20&gt;0),MIN(I20,J20),IF(OR(LOOKUP(G20,'A-b-⑥工资核算'!$C$4:$C$7,'A-b-⑥工资核算'!$E$4:$E$7)&gt;0,LOOKUP(H20,'A-b-⑥工资核算'!$D$4:$D$7,'A-b-⑥工资核算'!$E$4:$E$7)&gt;0),1,0))</f>
        <v>2</v>
      </c>
      <c r="L20" s="5" cm="1">
        <f t="array" ref="L20">IF(A20="","",IF(F20="",_xlfn.IFS(K20='A-b-⑥工资核算'!$E$4,'A-b-⑥工资核算'!$B$4,K20='A-b-⑥工资核算'!$E$5,'A-b-⑥工资核算'!$B$5,K20='A-b-⑥工资核算'!$E$6,'A-b-⑥工资核算'!$B$6,'健康师-人工底薪'!K20='A-b-⑥工资核算'!$E$7,'A-b-⑥工资核算'!$B$7),0))</f>
        <v>2200</v>
      </c>
      <c r="M20" s="7" t="str">
        <f t="shared" si="2"/>
        <v/>
      </c>
      <c r="N20" s="7" t="str">
        <f t="shared" si="3"/>
        <v/>
      </c>
      <c r="O20" s="46" t="str">
        <f>IF(F20="","",LOOKUP(M20,'A-b-⑥工资核算'!$F$4:$F$7,'A-b-⑥工资核算'!$E$4:$E$7))</f>
        <v/>
      </c>
      <c r="P20" s="46" t="str">
        <f>IF(F20="","",LOOKUP(N20,'A-b-⑥工资核算'!$G$4:$G$7,'A-b-⑥工资核算'!$E$4:$E$7))</f>
        <v/>
      </c>
      <c r="Q20" s="5">
        <f>IF(F20="不足",IF(AND(O20&gt;0,P20&gt;0),MIN(O20,P20),IF(OR(LOOKUP(M20,'A-b-⑥工资核算'!$F$4:$F$7,'A-b-⑥工资核算'!$E$4:$E$7)&gt;0,LOOKUP(N20,'A-b-⑥工资核算'!$G$4:$G$7,'A-b-⑥工资核算'!$E$4:$E$7)&gt;0),1,0)),0)</f>
        <v>0</v>
      </c>
      <c r="R20" s="5" cm="1">
        <f t="array" ref="R20">IF(F20="",0,_xlfn.IFS(Q20='A-b-⑥工资核算'!$E$4,'A-b-⑥工资核算'!$B$4,'健康师-人工底薪'!Q20='A-b-⑥工资核算'!$E$5,'A-b-⑥工资核算'!$B$5,Q20='A-b-⑥工资核算'!$E$6,'A-b-⑥工资核算'!$B$6,'健康师-人工底薪'!Q20='A-b-⑥工资核算'!$E$7,'A-b-⑥工资核算'!$B$7))</f>
        <v>0</v>
      </c>
      <c r="S20" s="5">
        <f t="shared" si="4"/>
        <v>2200</v>
      </c>
      <c r="T20" s="5">
        <f t="shared" si="5"/>
        <v>0</v>
      </c>
      <c r="U20" s="8">
        <f t="shared" si="6"/>
        <v>2200</v>
      </c>
      <c r="V20" s="5" t="str">
        <f>IF(F20="",IF(C20=$V$5,IF(F20="",LOOKUP(G20,'A-b-⑥工资核算'!$C$12:$C$15,'A-b-⑥工资核算'!$D$12:$D$15),""),""),"")</f>
        <v/>
      </c>
      <c r="W20" s="5" t="str">
        <f t="shared" si="7"/>
        <v/>
      </c>
      <c r="X20" s="5" t="str">
        <f t="shared" si="8"/>
        <v/>
      </c>
      <c r="Y20" s="5" cm="1">
        <f t="array" ref="Y20">IF(X20="",0,_xlfn.IFS(X20='A-b-⑥工资核算'!$D$12,'A-b-⑥工资核算'!$B$12,X20='A-b-⑥工资核算'!$D$13,'A-b-⑥工资核算'!$B$13,X20='A-b-⑥工资核算'!$D$14,'A-b-⑥工资核算'!$B$14,'健康师-人工底薪'!X20='A-b-⑥工资核算'!$D$15,'A-b-⑥工资核算'!$B$15))</f>
        <v>0</v>
      </c>
      <c r="Z20" s="9" t="str">
        <f>IF(C20=$V$5,IF(F20="不足",LOOKUP(M20,'A-b-⑥工资核算'!$E$12:$E$15,'A-b-⑥工资核算'!$D$12:$D$15),""),"")</f>
        <v/>
      </c>
      <c r="AA20" s="9" t="str">
        <f t="shared" si="9"/>
        <v/>
      </c>
      <c r="AB20" s="5" t="str">
        <f t="shared" si="10"/>
        <v/>
      </c>
      <c r="AC20" s="5" cm="1">
        <f t="array" ref="AC20">IF(AB20="",0,_xlfn.IFS(AB20='A-b-⑥工资核算'!$D$12,'A-b-⑥工资核算'!$B$12,AB20='A-b-⑥工资核算'!$D$13,'A-b-⑥工资核算'!$B$13,AB20='A-b-⑥工资核算'!$D$14,'A-b-⑥工资核算'!$B$14,AB20='A-b-⑥工资核算'!$D$15,'A-b-⑥工资核算'!$B$15))</f>
        <v>0</v>
      </c>
      <c r="AD20" s="9">
        <f t="shared" si="11"/>
        <v>0</v>
      </c>
      <c r="AE20" s="8">
        <f t="shared" si="0"/>
        <v>0</v>
      </c>
      <c r="AF20" s="18">
        <f t="shared" si="12"/>
        <v>2200</v>
      </c>
      <c r="AG20" s="9">
        <f t="shared" si="13"/>
        <v>2200</v>
      </c>
      <c r="AH20" s="55">
        <f>_xlfn.XLOOKUP(A20,[1]工资核对的全字段!$C:$C,[1]工资核对的全字段!$BC:$BC,0)</f>
        <v>2200</v>
      </c>
      <c r="AI20" s="55">
        <f t="shared" si="14"/>
        <v>0</v>
      </c>
    </row>
    <row r="21" spans="1:35" ht="15.75" customHeight="1" x14ac:dyDescent="0.15">
      <c r="A21" s="5" t="str">
        <v>邓雪梅</v>
      </c>
      <c r="B21" s="5" t="str">
        <f>_xlfn.XLOOKUP(A21,'B-a-26考勤汇总表'!D:D,'B-a-26考勤汇总表'!A:A,0)</f>
        <v>龙湖</v>
      </c>
      <c r="C21" s="5" t="str">
        <f>_xlfn.XLOOKUP(B21,'A-b-⑥工资核算'!J:J,'A-b-⑥工资核算'!K:K,0)</f>
        <v>老店</v>
      </c>
      <c r="D21" s="5">
        <f>_xlfn.XLOOKUP(A21,'B-a-26考勤汇总表'!D:D,'B-a-26考勤汇总表'!AP:AP,0)</f>
        <v>31</v>
      </c>
      <c r="E21" s="5">
        <f>IF(A21="","",_xlfn.XLOOKUP(A21,'B-a-26考勤汇总表'!D:D,'B-a-26考勤汇总表'!U:U,0))</f>
        <v>0</v>
      </c>
      <c r="F21" s="5" t="str">
        <f t="shared" si="1"/>
        <v/>
      </c>
      <c r="G21" s="5">
        <f>_xlfn.XLOOKUP('健康师-人工底薪'!A21,'B-a-③呈现-消耗明细表③'!C:C,'B-a-③呈现-消耗明细表③'!D:D,0)</f>
        <v>142</v>
      </c>
      <c r="H21" s="5">
        <f>_xlfn.XLOOKUP(A21,'B-a-③呈现-消耗明细表③'!C:C,'B-a-③呈现-消耗明细表③'!E:E,0)</f>
        <v>28082.959999999999</v>
      </c>
      <c r="I21" s="5">
        <f>IF(F21="",LOOKUP(G21,'A-b-⑥工资核算'!$C$4:$C$7,'A-b-⑥工资核算'!$E$4:$E$7),"")</f>
        <v>2</v>
      </c>
      <c r="J21" s="5">
        <f>IF(F21="",LOOKUP(H21,'A-b-⑥工资核算'!$D$4:$D$7,'A-b-⑥工资核算'!$E$4:$E$7),"")</f>
        <v>2</v>
      </c>
      <c r="K21" s="5">
        <f>IF(AND(I21&gt;0,J21&gt;0),MIN(I21,J21),IF(OR(LOOKUP(G21,'A-b-⑥工资核算'!$C$4:$C$7,'A-b-⑥工资核算'!$E$4:$E$7)&gt;0,LOOKUP(H21,'A-b-⑥工资核算'!$D$4:$D$7,'A-b-⑥工资核算'!$E$4:$E$7)&gt;0),1,0))</f>
        <v>2</v>
      </c>
      <c r="L21" s="5" cm="1">
        <f t="array" ref="L21">IF(A21="","",IF(F21="",_xlfn.IFS(K21='A-b-⑥工资核算'!$E$4,'A-b-⑥工资核算'!$B$4,K21='A-b-⑥工资核算'!$E$5,'A-b-⑥工资核算'!$B$5,K21='A-b-⑥工资核算'!$E$6,'A-b-⑥工资核算'!$B$6,'健康师-人工底薪'!K21='A-b-⑥工资核算'!$E$7,'A-b-⑥工资核算'!$B$7),0))</f>
        <v>2200</v>
      </c>
      <c r="M21" s="7" t="str">
        <f t="shared" si="2"/>
        <v/>
      </c>
      <c r="N21" s="7" t="str">
        <f t="shared" si="3"/>
        <v/>
      </c>
      <c r="O21" s="46" t="str">
        <f>IF(F21="","",LOOKUP(M21,'A-b-⑥工资核算'!$F$4:$F$7,'A-b-⑥工资核算'!$E$4:$E$7))</f>
        <v/>
      </c>
      <c r="P21" s="46" t="str">
        <f>IF(F21="","",LOOKUP(N21,'A-b-⑥工资核算'!$G$4:$G$7,'A-b-⑥工资核算'!$E$4:$E$7))</f>
        <v/>
      </c>
      <c r="Q21" s="5">
        <f>IF(F21="不足",IF(AND(O21&gt;0,P21&gt;0),MIN(O21,P21),IF(OR(LOOKUP(M21,'A-b-⑥工资核算'!$F$4:$F$7,'A-b-⑥工资核算'!$E$4:$E$7)&gt;0,LOOKUP(N21,'A-b-⑥工资核算'!$G$4:$G$7,'A-b-⑥工资核算'!$E$4:$E$7)&gt;0),1,0)),0)</f>
        <v>0</v>
      </c>
      <c r="R21" s="5" cm="1">
        <f t="array" ref="R21">IF(F21="",0,_xlfn.IFS(Q21='A-b-⑥工资核算'!$E$4,'A-b-⑥工资核算'!$B$4,'健康师-人工底薪'!Q21='A-b-⑥工资核算'!$E$5,'A-b-⑥工资核算'!$B$5,Q21='A-b-⑥工资核算'!$E$6,'A-b-⑥工资核算'!$B$6,'健康师-人工底薪'!Q21='A-b-⑥工资核算'!$E$7,'A-b-⑥工资核算'!$B$7))</f>
        <v>0</v>
      </c>
      <c r="S21" s="5">
        <f t="shared" si="4"/>
        <v>2200</v>
      </c>
      <c r="T21" s="5">
        <f t="shared" si="5"/>
        <v>0</v>
      </c>
      <c r="U21" s="8">
        <f t="shared" si="6"/>
        <v>2200</v>
      </c>
      <c r="V21" s="5" t="str">
        <f>IF(F21="",IF(C21=$V$5,IF(F21="",LOOKUP(G21,'A-b-⑥工资核算'!$C$12:$C$15,'A-b-⑥工资核算'!$D$12:$D$15),""),""),"")</f>
        <v/>
      </c>
      <c r="W21" s="5" t="str">
        <f t="shared" si="7"/>
        <v/>
      </c>
      <c r="X21" s="5" t="str">
        <f t="shared" si="8"/>
        <v/>
      </c>
      <c r="Y21" s="5" cm="1">
        <f t="array" ref="Y21">IF(X21="",0,_xlfn.IFS(X21='A-b-⑥工资核算'!$D$12,'A-b-⑥工资核算'!$B$12,X21='A-b-⑥工资核算'!$D$13,'A-b-⑥工资核算'!$B$13,X21='A-b-⑥工资核算'!$D$14,'A-b-⑥工资核算'!$B$14,'健康师-人工底薪'!X21='A-b-⑥工资核算'!$D$15,'A-b-⑥工资核算'!$B$15))</f>
        <v>0</v>
      </c>
      <c r="Z21" s="9" t="str">
        <f>IF(C21=$V$5,IF(F21="不足",LOOKUP(M21,'A-b-⑥工资核算'!$E$12:$E$15,'A-b-⑥工资核算'!$D$12:$D$15),""),"")</f>
        <v/>
      </c>
      <c r="AA21" s="9" t="str">
        <f t="shared" si="9"/>
        <v/>
      </c>
      <c r="AB21" s="5" t="str">
        <f t="shared" si="10"/>
        <v/>
      </c>
      <c r="AC21" s="5" cm="1">
        <f t="array" ref="AC21">IF(AB21="",0,_xlfn.IFS(AB21='A-b-⑥工资核算'!$D$12,'A-b-⑥工资核算'!$B$12,AB21='A-b-⑥工资核算'!$D$13,'A-b-⑥工资核算'!$B$13,AB21='A-b-⑥工资核算'!$D$14,'A-b-⑥工资核算'!$B$14,AB21='A-b-⑥工资核算'!$D$15,'A-b-⑥工资核算'!$B$15))</f>
        <v>0</v>
      </c>
      <c r="AD21" s="9">
        <f t="shared" si="11"/>
        <v>0</v>
      </c>
      <c r="AE21" s="8">
        <f t="shared" si="0"/>
        <v>0</v>
      </c>
      <c r="AF21" s="18">
        <f t="shared" si="12"/>
        <v>2200</v>
      </c>
      <c r="AG21" s="9">
        <f t="shared" si="13"/>
        <v>2200</v>
      </c>
      <c r="AH21" s="55">
        <f>_xlfn.XLOOKUP(A21,[1]工资核对的全字段!$C:$C,[1]工资核对的全字段!$BC:$BC,0)</f>
        <v>2200</v>
      </c>
      <c r="AI21" s="55">
        <f t="shared" si="14"/>
        <v>0</v>
      </c>
    </row>
    <row r="22" spans="1:35" ht="15.75" customHeight="1" x14ac:dyDescent="0.15">
      <c r="A22" s="5" t="str">
        <v>高雪</v>
      </c>
      <c r="B22" s="5" t="str">
        <f>_xlfn.XLOOKUP(A22,'B-a-26考勤汇总表'!D:D,'B-a-26考勤汇总表'!A:A,0)</f>
        <v>龙湖</v>
      </c>
      <c r="C22" s="5" t="str">
        <f>_xlfn.XLOOKUP(B22,'A-b-⑥工资核算'!J:J,'A-b-⑥工资核算'!K:K,0)</f>
        <v>老店</v>
      </c>
      <c r="D22" s="5">
        <f>_xlfn.XLOOKUP(A22,'B-a-26考勤汇总表'!D:D,'B-a-26考勤汇总表'!AP:AP,0)</f>
        <v>31</v>
      </c>
      <c r="E22" s="5">
        <f>IF(A22="","",_xlfn.XLOOKUP(A22,'B-a-26考勤汇总表'!D:D,'B-a-26考勤汇总表'!U:U,0))</f>
        <v>0</v>
      </c>
      <c r="F22" s="5" t="str">
        <f t="shared" si="1"/>
        <v/>
      </c>
      <c r="G22" s="5">
        <f>_xlfn.XLOOKUP('健康师-人工底薪'!A22,'B-a-③呈现-消耗明细表③'!C:C,'B-a-③呈现-消耗明细表③'!D:D,0)</f>
        <v>116</v>
      </c>
      <c r="H22" s="5">
        <f>_xlfn.XLOOKUP(A22,'B-a-③呈现-消耗明细表③'!C:C,'B-a-③呈现-消耗明细表③'!E:E,0)</f>
        <v>18564.669999999998</v>
      </c>
      <c r="I22" s="5">
        <f>IF(F22="",LOOKUP(G22,'A-b-⑥工资核算'!$C$4:$C$7,'A-b-⑥工资核算'!$E$4:$E$7),"")</f>
        <v>1</v>
      </c>
      <c r="J22" s="5">
        <f>IF(F22="",LOOKUP(H22,'A-b-⑥工资核算'!$D$4:$D$7,'A-b-⑥工资核算'!$E$4:$E$7),"")</f>
        <v>1</v>
      </c>
      <c r="K22" s="5">
        <f>IF(AND(I22&gt;0,J22&gt;0),MIN(I22,J22),IF(OR(LOOKUP(G22,'A-b-⑥工资核算'!$C$4:$C$7,'A-b-⑥工资核算'!$E$4:$E$7)&gt;0,LOOKUP(H22,'A-b-⑥工资核算'!$D$4:$D$7,'A-b-⑥工资核算'!$E$4:$E$7)&gt;0),1,0))</f>
        <v>1</v>
      </c>
      <c r="L22" s="5" cm="1">
        <f t="array" ref="L22">IF(A22="","",IF(F22="",_xlfn.IFS(K22='A-b-⑥工资核算'!$E$4,'A-b-⑥工资核算'!$B$4,K22='A-b-⑥工资核算'!$E$5,'A-b-⑥工资核算'!$B$5,K22='A-b-⑥工资核算'!$E$6,'A-b-⑥工资核算'!$B$6,'健康师-人工底薪'!K22='A-b-⑥工资核算'!$E$7,'A-b-⑥工资核算'!$B$7),0))</f>
        <v>2000</v>
      </c>
      <c r="M22" s="7" t="str">
        <f t="shared" si="2"/>
        <v/>
      </c>
      <c r="N22" s="7" t="str">
        <f t="shared" si="3"/>
        <v/>
      </c>
      <c r="O22" s="46" t="str">
        <f>IF(F22="","",LOOKUP(M22,'A-b-⑥工资核算'!$F$4:$F$7,'A-b-⑥工资核算'!$E$4:$E$7))</f>
        <v/>
      </c>
      <c r="P22" s="46" t="str">
        <f>IF(F22="","",LOOKUP(N22,'A-b-⑥工资核算'!$G$4:$G$7,'A-b-⑥工资核算'!$E$4:$E$7))</f>
        <v/>
      </c>
      <c r="Q22" s="5">
        <f>IF(F22="不足",IF(AND(O22&gt;0,P22&gt;0),MIN(O22,P22),IF(OR(LOOKUP(M22,'A-b-⑥工资核算'!$F$4:$F$7,'A-b-⑥工资核算'!$E$4:$E$7)&gt;0,LOOKUP(N22,'A-b-⑥工资核算'!$G$4:$G$7,'A-b-⑥工资核算'!$E$4:$E$7)&gt;0),1,0)),0)</f>
        <v>0</v>
      </c>
      <c r="R22" s="5" cm="1">
        <f t="array" ref="R22">IF(F22="",0,_xlfn.IFS(Q22='A-b-⑥工资核算'!$E$4,'A-b-⑥工资核算'!$B$4,'健康师-人工底薪'!Q22='A-b-⑥工资核算'!$E$5,'A-b-⑥工资核算'!$B$5,Q22='A-b-⑥工资核算'!$E$6,'A-b-⑥工资核算'!$B$6,'健康师-人工底薪'!Q22='A-b-⑥工资核算'!$E$7,'A-b-⑥工资核算'!$B$7))</f>
        <v>0</v>
      </c>
      <c r="S22" s="5">
        <f t="shared" si="4"/>
        <v>2000</v>
      </c>
      <c r="T22" s="5">
        <f t="shared" si="5"/>
        <v>0</v>
      </c>
      <c r="U22" s="8">
        <f t="shared" si="6"/>
        <v>2000</v>
      </c>
      <c r="V22" s="5" t="str">
        <f>IF(F22="",IF(C22=$V$5,IF(F22="",LOOKUP(G22,'A-b-⑥工资核算'!$C$12:$C$15,'A-b-⑥工资核算'!$D$12:$D$15),""),""),"")</f>
        <v/>
      </c>
      <c r="W22" s="5" t="str">
        <f t="shared" si="7"/>
        <v/>
      </c>
      <c r="X22" s="5" t="str">
        <f t="shared" si="8"/>
        <v/>
      </c>
      <c r="Y22" s="5" cm="1">
        <f t="array" ref="Y22">IF(X22="",0,_xlfn.IFS(X22='A-b-⑥工资核算'!$D$12,'A-b-⑥工资核算'!$B$12,X22='A-b-⑥工资核算'!$D$13,'A-b-⑥工资核算'!$B$13,X22='A-b-⑥工资核算'!$D$14,'A-b-⑥工资核算'!$B$14,'健康师-人工底薪'!X22='A-b-⑥工资核算'!$D$15,'A-b-⑥工资核算'!$B$15))</f>
        <v>0</v>
      </c>
      <c r="Z22" s="9" t="str">
        <f>IF(C22=$V$5,IF(F22="不足",LOOKUP(M22,'A-b-⑥工资核算'!$E$12:$E$15,'A-b-⑥工资核算'!$D$12:$D$15),""),"")</f>
        <v/>
      </c>
      <c r="AA22" s="9" t="str">
        <f t="shared" si="9"/>
        <v/>
      </c>
      <c r="AB22" s="5" t="str">
        <f t="shared" si="10"/>
        <v/>
      </c>
      <c r="AC22" s="5" cm="1">
        <f t="array" ref="AC22">IF(AB22="",0,_xlfn.IFS(AB22='A-b-⑥工资核算'!$D$12,'A-b-⑥工资核算'!$B$12,AB22='A-b-⑥工资核算'!$D$13,'A-b-⑥工资核算'!$B$13,AB22='A-b-⑥工资核算'!$D$14,'A-b-⑥工资核算'!$B$14,AB22='A-b-⑥工资核算'!$D$15,'A-b-⑥工资核算'!$B$15))</f>
        <v>0</v>
      </c>
      <c r="AD22" s="9">
        <f t="shared" si="11"/>
        <v>0</v>
      </c>
      <c r="AE22" s="8">
        <f t="shared" si="0"/>
        <v>0</v>
      </c>
      <c r="AF22" s="18">
        <f t="shared" si="12"/>
        <v>2000</v>
      </c>
      <c r="AG22" s="9">
        <f t="shared" si="13"/>
        <v>2000</v>
      </c>
      <c r="AH22" s="55">
        <f>_xlfn.XLOOKUP(A22,[1]工资核对的全字段!$C:$C,[1]工资核对的全字段!$BC:$BC,0)</f>
        <v>2000</v>
      </c>
      <c r="AI22" s="55">
        <f t="shared" si="14"/>
        <v>0</v>
      </c>
    </row>
    <row r="23" spans="1:35" ht="15.75" customHeight="1" x14ac:dyDescent="0.15">
      <c r="A23" s="5" t="str">
        <v>何婷</v>
      </c>
      <c r="B23" s="5" t="str">
        <f>_xlfn.XLOOKUP(A23,'B-a-26考勤汇总表'!D:D,'B-a-26考勤汇总表'!A:A,0)</f>
        <v>龙湖</v>
      </c>
      <c r="C23" s="5" t="str">
        <f>_xlfn.XLOOKUP(B23,'A-b-⑥工资核算'!J:J,'A-b-⑥工资核算'!K:K,0)</f>
        <v>老店</v>
      </c>
      <c r="D23" s="5">
        <f>_xlfn.XLOOKUP(A23,'B-a-26考勤汇总表'!D:D,'B-a-26考勤汇总表'!AP:AP,0)</f>
        <v>31</v>
      </c>
      <c r="E23" s="5">
        <f>IF(A23="","",_xlfn.XLOOKUP(A23,'B-a-26考勤汇总表'!D:D,'B-a-26考勤汇总表'!U:U,0))</f>
        <v>0</v>
      </c>
      <c r="F23" s="5" t="str">
        <f t="shared" si="1"/>
        <v/>
      </c>
      <c r="G23" s="5">
        <f>_xlfn.XLOOKUP('健康师-人工底薪'!A23,'B-a-③呈现-消耗明细表③'!C:C,'B-a-③呈现-消耗明细表③'!D:D,0)</f>
        <v>138</v>
      </c>
      <c r="H23" s="5">
        <f>_xlfn.XLOOKUP(A23,'B-a-③呈现-消耗明细表③'!C:C,'B-a-③呈现-消耗明细表③'!E:E,0)</f>
        <v>24568.3</v>
      </c>
      <c r="I23" s="5">
        <f>IF(F23="",LOOKUP(G23,'A-b-⑥工资核算'!$C$4:$C$7,'A-b-⑥工资核算'!$E$4:$E$7),"")</f>
        <v>2</v>
      </c>
      <c r="J23" s="5">
        <f>IF(F23="",LOOKUP(H23,'A-b-⑥工资核算'!$D$4:$D$7,'A-b-⑥工资核算'!$E$4:$E$7),"")</f>
        <v>2</v>
      </c>
      <c r="K23" s="5">
        <f>IF(AND(I23&gt;0,J23&gt;0),MIN(I23,J23),IF(OR(LOOKUP(G23,'A-b-⑥工资核算'!$C$4:$C$7,'A-b-⑥工资核算'!$E$4:$E$7)&gt;0,LOOKUP(H23,'A-b-⑥工资核算'!$D$4:$D$7,'A-b-⑥工资核算'!$E$4:$E$7)&gt;0),1,0))</f>
        <v>2</v>
      </c>
      <c r="L23" s="5" cm="1">
        <f t="array" ref="L23">IF(A23="","",IF(F23="",_xlfn.IFS(K23='A-b-⑥工资核算'!$E$4,'A-b-⑥工资核算'!$B$4,K23='A-b-⑥工资核算'!$E$5,'A-b-⑥工资核算'!$B$5,K23='A-b-⑥工资核算'!$E$6,'A-b-⑥工资核算'!$B$6,'健康师-人工底薪'!K23='A-b-⑥工资核算'!$E$7,'A-b-⑥工资核算'!$B$7),0))</f>
        <v>2200</v>
      </c>
      <c r="M23" s="7" t="str">
        <f t="shared" si="2"/>
        <v/>
      </c>
      <c r="N23" s="7" t="str">
        <f t="shared" si="3"/>
        <v/>
      </c>
      <c r="O23" s="46" t="str">
        <f>IF(F23="","",LOOKUP(M23,'A-b-⑥工资核算'!$F$4:$F$7,'A-b-⑥工资核算'!$E$4:$E$7))</f>
        <v/>
      </c>
      <c r="P23" s="46" t="str">
        <f>IF(F23="","",LOOKUP(N23,'A-b-⑥工资核算'!$G$4:$G$7,'A-b-⑥工资核算'!$E$4:$E$7))</f>
        <v/>
      </c>
      <c r="Q23" s="5">
        <f>IF(F23="不足",IF(AND(O23&gt;0,P23&gt;0),MIN(O23,P23),IF(OR(LOOKUP(M23,'A-b-⑥工资核算'!$F$4:$F$7,'A-b-⑥工资核算'!$E$4:$E$7)&gt;0,LOOKUP(N23,'A-b-⑥工资核算'!$G$4:$G$7,'A-b-⑥工资核算'!$E$4:$E$7)&gt;0),1,0)),0)</f>
        <v>0</v>
      </c>
      <c r="R23" s="5" cm="1">
        <f t="array" ref="R23">IF(F23="",0,_xlfn.IFS(Q23='A-b-⑥工资核算'!$E$4,'A-b-⑥工资核算'!$B$4,'健康师-人工底薪'!Q23='A-b-⑥工资核算'!$E$5,'A-b-⑥工资核算'!$B$5,Q23='A-b-⑥工资核算'!$E$6,'A-b-⑥工资核算'!$B$6,'健康师-人工底薪'!Q23='A-b-⑥工资核算'!$E$7,'A-b-⑥工资核算'!$B$7))</f>
        <v>0</v>
      </c>
      <c r="S23" s="5">
        <f t="shared" si="4"/>
        <v>2200</v>
      </c>
      <c r="T23" s="5">
        <f t="shared" si="5"/>
        <v>0</v>
      </c>
      <c r="U23" s="8">
        <f t="shared" si="6"/>
        <v>2200</v>
      </c>
      <c r="V23" s="5" t="str">
        <f>IF(F23="",IF(C23=$V$5,IF(F23="",LOOKUP(G23,'A-b-⑥工资核算'!$C$12:$C$15,'A-b-⑥工资核算'!$D$12:$D$15),""),""),"")</f>
        <v/>
      </c>
      <c r="W23" s="5" t="str">
        <f t="shared" si="7"/>
        <v/>
      </c>
      <c r="X23" s="5" t="str">
        <f t="shared" si="8"/>
        <v/>
      </c>
      <c r="Y23" s="5" cm="1">
        <f t="array" ref="Y23">IF(X23="",0,_xlfn.IFS(X23='A-b-⑥工资核算'!$D$12,'A-b-⑥工资核算'!$B$12,X23='A-b-⑥工资核算'!$D$13,'A-b-⑥工资核算'!$B$13,X23='A-b-⑥工资核算'!$D$14,'A-b-⑥工资核算'!$B$14,'健康师-人工底薪'!X23='A-b-⑥工资核算'!$D$15,'A-b-⑥工资核算'!$B$15))</f>
        <v>0</v>
      </c>
      <c r="Z23" s="9" t="str">
        <f>IF(C23=$V$5,IF(F23="不足",LOOKUP(M23,'A-b-⑥工资核算'!$E$12:$E$15,'A-b-⑥工资核算'!$D$12:$D$15),""),"")</f>
        <v/>
      </c>
      <c r="AA23" s="9" t="str">
        <f t="shared" si="9"/>
        <v/>
      </c>
      <c r="AB23" s="5" t="str">
        <f t="shared" si="10"/>
        <v/>
      </c>
      <c r="AC23" s="5" cm="1">
        <f t="array" ref="AC23">IF(AB23="",0,_xlfn.IFS(AB23='A-b-⑥工资核算'!$D$12,'A-b-⑥工资核算'!$B$12,AB23='A-b-⑥工资核算'!$D$13,'A-b-⑥工资核算'!$B$13,AB23='A-b-⑥工资核算'!$D$14,'A-b-⑥工资核算'!$B$14,AB23='A-b-⑥工资核算'!$D$15,'A-b-⑥工资核算'!$B$15))</f>
        <v>0</v>
      </c>
      <c r="AD23" s="9">
        <f t="shared" si="11"/>
        <v>0</v>
      </c>
      <c r="AE23" s="8">
        <f t="shared" si="0"/>
        <v>0</v>
      </c>
      <c r="AF23" s="18">
        <f t="shared" si="12"/>
        <v>2200</v>
      </c>
      <c r="AG23" s="9">
        <f t="shared" si="13"/>
        <v>2200</v>
      </c>
      <c r="AH23" s="55">
        <f>_xlfn.XLOOKUP(A23,[1]工资核对的全字段!$C:$C,[1]工资核对的全字段!$BC:$BC,0)</f>
        <v>2200</v>
      </c>
      <c r="AI23" s="55">
        <f t="shared" si="14"/>
        <v>0</v>
      </c>
    </row>
    <row r="24" spans="1:35" ht="15.75" customHeight="1" x14ac:dyDescent="0.15">
      <c r="A24" s="5" t="str">
        <v>刘慧</v>
      </c>
      <c r="B24" s="5" t="str">
        <f>_xlfn.XLOOKUP(A24,'B-a-26考勤汇总表'!D:D,'B-a-26考勤汇总表'!A:A,0)</f>
        <v>龙湖</v>
      </c>
      <c r="C24" s="5" t="str">
        <f>_xlfn.XLOOKUP(B24,'A-b-⑥工资核算'!J:J,'A-b-⑥工资核算'!K:K,0)</f>
        <v>老店</v>
      </c>
      <c r="D24" s="5">
        <f>_xlfn.XLOOKUP(A24,'B-a-26考勤汇总表'!D:D,'B-a-26考勤汇总表'!AP:AP,0)</f>
        <v>31</v>
      </c>
      <c r="E24" s="5">
        <f>IF(A24="","",_xlfn.XLOOKUP(A24,'B-a-26考勤汇总表'!D:D,'B-a-26考勤汇总表'!U:U,0))</f>
        <v>0</v>
      </c>
      <c r="F24" s="5" t="str">
        <f t="shared" si="1"/>
        <v/>
      </c>
      <c r="G24" s="5">
        <f>_xlfn.XLOOKUP('健康师-人工底薪'!A24,'B-a-③呈现-消耗明细表③'!C:C,'B-a-③呈现-消耗明细表③'!D:D,0)</f>
        <v>114</v>
      </c>
      <c r="H24" s="5">
        <f>_xlfn.XLOOKUP(A24,'B-a-③呈现-消耗明细表③'!C:C,'B-a-③呈现-消耗明细表③'!E:E,0)</f>
        <v>46164.46</v>
      </c>
      <c r="I24" s="5">
        <f>IF(F24="",LOOKUP(G24,'A-b-⑥工资核算'!$C$4:$C$7,'A-b-⑥工资核算'!$E$4:$E$7),"")</f>
        <v>1</v>
      </c>
      <c r="J24" s="5">
        <f>IF(F24="",LOOKUP(H24,'A-b-⑥工资核算'!$D$4:$D$7,'A-b-⑥工资核算'!$E$4:$E$7),"")</f>
        <v>3</v>
      </c>
      <c r="K24" s="5">
        <f>IF(AND(I24&gt;0,J24&gt;0),MIN(I24,J24),IF(OR(LOOKUP(G24,'A-b-⑥工资核算'!$C$4:$C$7,'A-b-⑥工资核算'!$E$4:$E$7)&gt;0,LOOKUP(H24,'A-b-⑥工资核算'!$D$4:$D$7,'A-b-⑥工资核算'!$E$4:$E$7)&gt;0),1,0))</f>
        <v>1</v>
      </c>
      <c r="L24" s="5" cm="1">
        <f t="array" ref="L24">IF(A24="","",IF(F24="",_xlfn.IFS(K24='A-b-⑥工资核算'!$E$4,'A-b-⑥工资核算'!$B$4,K24='A-b-⑥工资核算'!$E$5,'A-b-⑥工资核算'!$B$5,K24='A-b-⑥工资核算'!$E$6,'A-b-⑥工资核算'!$B$6,'健康师-人工底薪'!K24='A-b-⑥工资核算'!$E$7,'A-b-⑥工资核算'!$B$7),0))</f>
        <v>2000</v>
      </c>
      <c r="M24" s="7" t="str">
        <f t="shared" si="2"/>
        <v/>
      </c>
      <c r="N24" s="7" t="str">
        <f t="shared" si="3"/>
        <v/>
      </c>
      <c r="O24" s="46" t="str">
        <f>IF(F24="","",LOOKUP(M24,'A-b-⑥工资核算'!$F$4:$F$7,'A-b-⑥工资核算'!$E$4:$E$7))</f>
        <v/>
      </c>
      <c r="P24" s="46" t="str">
        <f>IF(F24="","",LOOKUP(N24,'A-b-⑥工资核算'!$G$4:$G$7,'A-b-⑥工资核算'!$E$4:$E$7))</f>
        <v/>
      </c>
      <c r="Q24" s="5">
        <f>IF(F24="不足",IF(AND(O24&gt;0,P24&gt;0),MIN(O24,P24),IF(OR(LOOKUP(M24,'A-b-⑥工资核算'!$F$4:$F$7,'A-b-⑥工资核算'!$E$4:$E$7)&gt;0,LOOKUP(N24,'A-b-⑥工资核算'!$G$4:$G$7,'A-b-⑥工资核算'!$E$4:$E$7)&gt;0),1,0)),0)</f>
        <v>0</v>
      </c>
      <c r="R24" s="5" cm="1">
        <f t="array" ref="R24">IF(F24="",0,_xlfn.IFS(Q24='A-b-⑥工资核算'!$E$4,'A-b-⑥工资核算'!$B$4,'健康师-人工底薪'!Q24='A-b-⑥工资核算'!$E$5,'A-b-⑥工资核算'!$B$5,Q24='A-b-⑥工资核算'!$E$6,'A-b-⑥工资核算'!$B$6,'健康师-人工底薪'!Q24='A-b-⑥工资核算'!$E$7,'A-b-⑥工资核算'!$B$7))</f>
        <v>0</v>
      </c>
      <c r="S24" s="5">
        <f t="shared" si="4"/>
        <v>2000</v>
      </c>
      <c r="T24" s="5">
        <f t="shared" si="5"/>
        <v>0</v>
      </c>
      <c r="U24" s="8">
        <f t="shared" si="6"/>
        <v>2000</v>
      </c>
      <c r="V24" s="5" t="str">
        <f>IF(F24="",IF(C24=$V$5,IF(F24="",LOOKUP(G24,'A-b-⑥工资核算'!$C$12:$C$15,'A-b-⑥工资核算'!$D$12:$D$15),""),""),"")</f>
        <v/>
      </c>
      <c r="W24" s="5" t="str">
        <f t="shared" si="7"/>
        <v/>
      </c>
      <c r="X24" s="5" t="str">
        <f t="shared" si="8"/>
        <v/>
      </c>
      <c r="Y24" s="5" cm="1">
        <f t="array" ref="Y24">IF(X24="",0,_xlfn.IFS(X24='A-b-⑥工资核算'!$D$12,'A-b-⑥工资核算'!$B$12,X24='A-b-⑥工资核算'!$D$13,'A-b-⑥工资核算'!$B$13,X24='A-b-⑥工资核算'!$D$14,'A-b-⑥工资核算'!$B$14,'健康师-人工底薪'!X24='A-b-⑥工资核算'!$D$15,'A-b-⑥工资核算'!$B$15))</f>
        <v>0</v>
      </c>
      <c r="Z24" s="9" t="str">
        <f>IF(C24=$V$5,IF(F24="不足",LOOKUP(M24,'A-b-⑥工资核算'!$E$12:$E$15,'A-b-⑥工资核算'!$D$12:$D$15),""),"")</f>
        <v/>
      </c>
      <c r="AA24" s="9" t="str">
        <f t="shared" si="9"/>
        <v/>
      </c>
      <c r="AB24" s="5" t="str">
        <f t="shared" si="10"/>
        <v/>
      </c>
      <c r="AC24" s="5" cm="1">
        <f t="array" ref="AC24">IF(AB24="",0,_xlfn.IFS(AB24='A-b-⑥工资核算'!$D$12,'A-b-⑥工资核算'!$B$12,AB24='A-b-⑥工资核算'!$D$13,'A-b-⑥工资核算'!$B$13,AB24='A-b-⑥工资核算'!$D$14,'A-b-⑥工资核算'!$B$14,AB24='A-b-⑥工资核算'!$D$15,'A-b-⑥工资核算'!$B$15))</f>
        <v>0</v>
      </c>
      <c r="AD24" s="9">
        <f t="shared" si="11"/>
        <v>0</v>
      </c>
      <c r="AE24" s="8">
        <f t="shared" si="0"/>
        <v>0</v>
      </c>
      <c r="AF24" s="18">
        <f t="shared" si="12"/>
        <v>2000</v>
      </c>
      <c r="AG24" s="9">
        <f t="shared" si="13"/>
        <v>2000</v>
      </c>
      <c r="AH24" s="55">
        <f>_xlfn.XLOOKUP(A24,[1]工资核对的全字段!$C:$C,[1]工资核对的全字段!$BC:$BC,0)</f>
        <v>2000</v>
      </c>
      <c r="AI24" s="55">
        <f t="shared" si="14"/>
        <v>0</v>
      </c>
    </row>
    <row r="25" spans="1:35" ht="15.75" customHeight="1" x14ac:dyDescent="0.15">
      <c r="A25" s="5" t="str">
        <v>张芮</v>
      </c>
      <c r="B25" s="5" t="str">
        <f>_xlfn.XLOOKUP(A25,'B-a-26考勤汇总表'!D:D,'B-a-26考勤汇总表'!A:A,0)</f>
        <v>沙河</v>
      </c>
      <c r="C25" s="5" t="str">
        <f>_xlfn.XLOOKUP(B25,'A-b-⑥工资核算'!J:J,'A-b-⑥工资核算'!K:K,0)</f>
        <v>老店</v>
      </c>
      <c r="D25" s="5">
        <f>_xlfn.XLOOKUP(A25,'B-a-26考勤汇总表'!D:D,'B-a-26考勤汇总表'!AP:AP,0)</f>
        <v>31</v>
      </c>
      <c r="E25" s="5">
        <f>IF(A25="","",_xlfn.XLOOKUP(A25,'B-a-26考勤汇总表'!D:D,'B-a-26考勤汇总表'!U:U,0))</f>
        <v>0</v>
      </c>
      <c r="F25" s="5" t="str">
        <f t="shared" si="1"/>
        <v/>
      </c>
      <c r="G25" s="5">
        <f>_xlfn.XLOOKUP('健康师-人工底薪'!A25,'B-a-③呈现-消耗明细表③'!C:C,'B-a-③呈现-消耗明细表③'!D:D,0)</f>
        <v>128.5</v>
      </c>
      <c r="H25" s="5">
        <f>_xlfn.XLOOKUP(A25,'B-a-③呈现-消耗明细表③'!C:C,'B-a-③呈现-消耗明细表③'!E:E,0)</f>
        <v>36070.199999999997</v>
      </c>
      <c r="I25" s="5">
        <f>IF(F25="",LOOKUP(G25,'A-b-⑥工资核算'!$C$4:$C$7,'A-b-⑥工资核算'!$E$4:$E$7),"")</f>
        <v>2</v>
      </c>
      <c r="J25" s="5">
        <f>IF(F25="",LOOKUP(H25,'A-b-⑥工资核算'!$D$4:$D$7,'A-b-⑥工资核算'!$E$4:$E$7),"")</f>
        <v>2</v>
      </c>
      <c r="K25" s="5">
        <f>IF(AND(I25&gt;0,J25&gt;0),MIN(I25,J25),IF(OR(LOOKUP(G25,'A-b-⑥工资核算'!$C$4:$C$7,'A-b-⑥工资核算'!$E$4:$E$7)&gt;0,LOOKUP(H25,'A-b-⑥工资核算'!$D$4:$D$7,'A-b-⑥工资核算'!$E$4:$E$7)&gt;0),1,0))</f>
        <v>2</v>
      </c>
      <c r="L25" s="5" cm="1">
        <f t="array" ref="L25">IF(A25="","",IF(F25="",_xlfn.IFS(K25='A-b-⑥工资核算'!$E$4,'A-b-⑥工资核算'!$B$4,K25='A-b-⑥工资核算'!$E$5,'A-b-⑥工资核算'!$B$5,K25='A-b-⑥工资核算'!$E$6,'A-b-⑥工资核算'!$B$6,'健康师-人工底薪'!K25='A-b-⑥工资核算'!$E$7,'A-b-⑥工资核算'!$B$7),0))</f>
        <v>2200</v>
      </c>
      <c r="M25" s="7" t="str">
        <f t="shared" si="2"/>
        <v/>
      </c>
      <c r="N25" s="7" t="str">
        <f t="shared" si="3"/>
        <v/>
      </c>
      <c r="O25" s="46" t="str">
        <f>IF(F25="","",LOOKUP(M25,'A-b-⑥工资核算'!$F$4:$F$7,'A-b-⑥工资核算'!$E$4:$E$7))</f>
        <v/>
      </c>
      <c r="P25" s="46" t="str">
        <f>IF(F25="","",LOOKUP(N25,'A-b-⑥工资核算'!$G$4:$G$7,'A-b-⑥工资核算'!$E$4:$E$7))</f>
        <v/>
      </c>
      <c r="Q25" s="5">
        <f>IF(F25="不足",IF(AND(O25&gt;0,P25&gt;0),MIN(O25,P25),IF(OR(LOOKUP(M25,'A-b-⑥工资核算'!$F$4:$F$7,'A-b-⑥工资核算'!$E$4:$E$7)&gt;0,LOOKUP(N25,'A-b-⑥工资核算'!$G$4:$G$7,'A-b-⑥工资核算'!$E$4:$E$7)&gt;0),1,0)),0)</f>
        <v>0</v>
      </c>
      <c r="R25" s="5" cm="1">
        <f t="array" ref="R25">IF(F25="",0,_xlfn.IFS(Q25='A-b-⑥工资核算'!$E$4,'A-b-⑥工资核算'!$B$4,'健康师-人工底薪'!Q25='A-b-⑥工资核算'!$E$5,'A-b-⑥工资核算'!$B$5,Q25='A-b-⑥工资核算'!$E$6,'A-b-⑥工资核算'!$B$6,'健康师-人工底薪'!Q25='A-b-⑥工资核算'!$E$7,'A-b-⑥工资核算'!$B$7))</f>
        <v>0</v>
      </c>
      <c r="S25" s="5">
        <f t="shared" si="4"/>
        <v>2200</v>
      </c>
      <c r="T25" s="5">
        <f t="shared" si="5"/>
        <v>0</v>
      </c>
      <c r="U25" s="8">
        <f t="shared" si="6"/>
        <v>2200</v>
      </c>
      <c r="V25" s="5" t="str">
        <f>IF(F25="",IF(C25=$V$5,IF(F25="",LOOKUP(G25,'A-b-⑥工资核算'!$C$12:$C$15,'A-b-⑥工资核算'!$D$12:$D$15),""),""),"")</f>
        <v/>
      </c>
      <c r="W25" s="5" t="str">
        <f t="shared" si="7"/>
        <v/>
      </c>
      <c r="X25" s="5" t="str">
        <f t="shared" si="8"/>
        <v/>
      </c>
      <c r="Y25" s="5" cm="1">
        <f t="array" ref="Y25">IF(X25="",0,_xlfn.IFS(X25='A-b-⑥工资核算'!$D$12,'A-b-⑥工资核算'!$B$12,X25='A-b-⑥工资核算'!$D$13,'A-b-⑥工资核算'!$B$13,X25='A-b-⑥工资核算'!$D$14,'A-b-⑥工资核算'!$B$14,'健康师-人工底薪'!X25='A-b-⑥工资核算'!$D$15,'A-b-⑥工资核算'!$B$15))</f>
        <v>0</v>
      </c>
      <c r="Z25" s="9" t="str">
        <f>IF(C25=$V$5,IF(F25="不足",LOOKUP(M25,'A-b-⑥工资核算'!$E$12:$E$15,'A-b-⑥工资核算'!$D$12:$D$15),""),"")</f>
        <v/>
      </c>
      <c r="AA25" s="9" t="str">
        <f t="shared" si="9"/>
        <v/>
      </c>
      <c r="AB25" s="5" t="str">
        <f t="shared" si="10"/>
        <v/>
      </c>
      <c r="AC25" s="5" cm="1">
        <f t="array" ref="AC25">IF(AB25="",0,_xlfn.IFS(AB25='A-b-⑥工资核算'!$D$12,'A-b-⑥工资核算'!$B$12,AB25='A-b-⑥工资核算'!$D$13,'A-b-⑥工资核算'!$B$13,AB25='A-b-⑥工资核算'!$D$14,'A-b-⑥工资核算'!$B$14,AB25='A-b-⑥工资核算'!$D$15,'A-b-⑥工资核算'!$B$15))</f>
        <v>0</v>
      </c>
      <c r="AD25" s="9">
        <f t="shared" si="11"/>
        <v>0</v>
      </c>
      <c r="AE25" s="8">
        <f t="shared" si="0"/>
        <v>0</v>
      </c>
      <c r="AF25" s="18">
        <f t="shared" si="12"/>
        <v>2200</v>
      </c>
      <c r="AG25" s="9">
        <f t="shared" si="13"/>
        <v>2200</v>
      </c>
      <c r="AH25" s="55">
        <f>_xlfn.XLOOKUP(A25,[1]工资核对的全字段!$C:$C,[1]工资核对的全字段!$BC:$BC,0)</f>
        <v>2200</v>
      </c>
      <c r="AI25" s="55">
        <f t="shared" si="14"/>
        <v>0</v>
      </c>
    </row>
    <row r="26" spans="1:35" ht="15.75" customHeight="1" x14ac:dyDescent="0.15">
      <c r="A26" s="5" t="str">
        <v>张元琼</v>
      </c>
      <c r="B26" s="5" t="str">
        <f>_xlfn.XLOOKUP(A26,'B-a-26考勤汇总表'!D:D,'B-a-26考勤汇总表'!A:A,0)</f>
        <v>沙河</v>
      </c>
      <c r="C26" s="5" t="str">
        <f>_xlfn.XLOOKUP(B26,'A-b-⑥工资核算'!J:J,'A-b-⑥工资核算'!K:K,0)</f>
        <v>老店</v>
      </c>
      <c r="D26" s="5">
        <f>_xlfn.XLOOKUP(A26,'B-a-26考勤汇总表'!D:D,'B-a-26考勤汇总表'!AP:AP,0)</f>
        <v>31</v>
      </c>
      <c r="E26" s="5">
        <f>IF(A26="","",_xlfn.XLOOKUP(A26,'B-a-26考勤汇总表'!D:D,'B-a-26考勤汇总表'!U:U,0))</f>
        <v>0</v>
      </c>
      <c r="F26" s="5" t="str">
        <f t="shared" si="1"/>
        <v/>
      </c>
      <c r="G26" s="5">
        <f>_xlfn.XLOOKUP('健康师-人工底薪'!A26,'B-a-③呈现-消耗明细表③'!C:C,'B-a-③呈现-消耗明细表③'!D:D,0)</f>
        <v>145</v>
      </c>
      <c r="H26" s="5">
        <f>_xlfn.XLOOKUP(A26,'B-a-③呈现-消耗明细表③'!C:C,'B-a-③呈现-消耗明细表③'!E:E,0)</f>
        <v>33374.620000000003</v>
      </c>
      <c r="I26" s="5">
        <f>IF(F26="",LOOKUP(G26,'A-b-⑥工资核算'!$C$4:$C$7,'A-b-⑥工资核算'!$E$4:$E$7),"")</f>
        <v>2</v>
      </c>
      <c r="J26" s="5">
        <f>IF(F26="",LOOKUP(H26,'A-b-⑥工资核算'!$D$4:$D$7,'A-b-⑥工资核算'!$E$4:$E$7),"")</f>
        <v>2</v>
      </c>
      <c r="K26" s="5">
        <f>IF(AND(I26&gt;0,J26&gt;0),MIN(I26,J26),IF(OR(LOOKUP(G26,'A-b-⑥工资核算'!$C$4:$C$7,'A-b-⑥工资核算'!$E$4:$E$7)&gt;0,LOOKUP(H26,'A-b-⑥工资核算'!$D$4:$D$7,'A-b-⑥工资核算'!$E$4:$E$7)&gt;0),1,0))</f>
        <v>2</v>
      </c>
      <c r="L26" s="5" cm="1">
        <f t="array" ref="L26">IF(A26="","",IF(F26="",_xlfn.IFS(K26='A-b-⑥工资核算'!$E$4,'A-b-⑥工资核算'!$B$4,K26='A-b-⑥工资核算'!$E$5,'A-b-⑥工资核算'!$B$5,K26='A-b-⑥工资核算'!$E$6,'A-b-⑥工资核算'!$B$6,'健康师-人工底薪'!K26='A-b-⑥工资核算'!$E$7,'A-b-⑥工资核算'!$B$7),0))</f>
        <v>2200</v>
      </c>
      <c r="M26" s="7" t="str">
        <f t="shared" si="2"/>
        <v/>
      </c>
      <c r="N26" s="7" t="str">
        <f t="shared" si="3"/>
        <v/>
      </c>
      <c r="O26" s="46" t="str">
        <f>IF(F26="","",LOOKUP(M26,'A-b-⑥工资核算'!$F$4:$F$7,'A-b-⑥工资核算'!$E$4:$E$7))</f>
        <v/>
      </c>
      <c r="P26" s="46" t="str">
        <f>IF(F26="","",LOOKUP(N26,'A-b-⑥工资核算'!$G$4:$G$7,'A-b-⑥工资核算'!$E$4:$E$7))</f>
        <v/>
      </c>
      <c r="Q26" s="5">
        <f>IF(F26="不足",IF(AND(O26&gt;0,P26&gt;0),MIN(O26,P26),IF(OR(LOOKUP(M26,'A-b-⑥工资核算'!$F$4:$F$7,'A-b-⑥工资核算'!$E$4:$E$7)&gt;0,LOOKUP(N26,'A-b-⑥工资核算'!$G$4:$G$7,'A-b-⑥工资核算'!$E$4:$E$7)&gt;0),1,0)),0)</f>
        <v>0</v>
      </c>
      <c r="R26" s="5" cm="1">
        <f t="array" ref="R26">IF(F26="",0,_xlfn.IFS(Q26='A-b-⑥工资核算'!$E$4,'A-b-⑥工资核算'!$B$4,'健康师-人工底薪'!Q26='A-b-⑥工资核算'!$E$5,'A-b-⑥工资核算'!$B$5,Q26='A-b-⑥工资核算'!$E$6,'A-b-⑥工资核算'!$B$6,'健康师-人工底薪'!Q26='A-b-⑥工资核算'!$E$7,'A-b-⑥工资核算'!$B$7))</f>
        <v>0</v>
      </c>
      <c r="S26" s="5">
        <f t="shared" si="4"/>
        <v>2200</v>
      </c>
      <c r="T26" s="5">
        <f t="shared" si="5"/>
        <v>0</v>
      </c>
      <c r="U26" s="8">
        <f t="shared" si="6"/>
        <v>2200</v>
      </c>
      <c r="V26" s="5" t="str">
        <f>IF(F26="",IF(C26=$V$5,IF(F26="",LOOKUP(G26,'A-b-⑥工资核算'!$C$12:$C$15,'A-b-⑥工资核算'!$D$12:$D$15),""),""),"")</f>
        <v/>
      </c>
      <c r="W26" s="5" t="str">
        <f t="shared" si="7"/>
        <v/>
      </c>
      <c r="X26" s="5" t="str">
        <f t="shared" si="8"/>
        <v/>
      </c>
      <c r="Y26" s="5" cm="1">
        <f t="array" ref="Y26">IF(X26="",0,_xlfn.IFS(X26='A-b-⑥工资核算'!$D$12,'A-b-⑥工资核算'!$B$12,X26='A-b-⑥工资核算'!$D$13,'A-b-⑥工资核算'!$B$13,X26='A-b-⑥工资核算'!$D$14,'A-b-⑥工资核算'!$B$14,'健康师-人工底薪'!X26='A-b-⑥工资核算'!$D$15,'A-b-⑥工资核算'!$B$15))</f>
        <v>0</v>
      </c>
      <c r="Z26" s="9" t="str">
        <f>IF(C26=$V$5,IF(F26="不足",LOOKUP(M26,'A-b-⑥工资核算'!$E$12:$E$15,'A-b-⑥工资核算'!$D$12:$D$15),""),"")</f>
        <v/>
      </c>
      <c r="AA26" s="9" t="str">
        <f t="shared" si="9"/>
        <v/>
      </c>
      <c r="AB26" s="5" t="str">
        <f t="shared" si="10"/>
        <v/>
      </c>
      <c r="AC26" s="5" cm="1">
        <f t="array" ref="AC26">IF(AB26="",0,_xlfn.IFS(AB26='A-b-⑥工资核算'!$D$12,'A-b-⑥工资核算'!$B$12,AB26='A-b-⑥工资核算'!$D$13,'A-b-⑥工资核算'!$B$13,AB26='A-b-⑥工资核算'!$D$14,'A-b-⑥工资核算'!$B$14,AB26='A-b-⑥工资核算'!$D$15,'A-b-⑥工资核算'!$B$15))</f>
        <v>0</v>
      </c>
      <c r="AD26" s="9">
        <f t="shared" si="11"/>
        <v>0</v>
      </c>
      <c r="AE26" s="8">
        <f t="shared" si="0"/>
        <v>0</v>
      </c>
      <c r="AF26" s="18">
        <f t="shared" si="12"/>
        <v>2200</v>
      </c>
      <c r="AG26" s="9">
        <f t="shared" si="13"/>
        <v>2200</v>
      </c>
      <c r="AH26" s="55">
        <f>_xlfn.XLOOKUP(A26,[1]工资核对的全字段!$C:$C,[1]工资核对的全字段!$BC:$BC,0)</f>
        <v>2200</v>
      </c>
      <c r="AI26" s="55">
        <f t="shared" si="14"/>
        <v>0</v>
      </c>
    </row>
    <row r="27" spans="1:35" ht="15.75" customHeight="1" x14ac:dyDescent="0.15">
      <c r="A27" s="5" t="str">
        <v>王依蕊</v>
      </c>
      <c r="B27" s="5" t="str">
        <f>_xlfn.XLOOKUP(A27,'B-a-26考勤汇总表'!D:D,'B-a-26考勤汇总表'!A:A,0)</f>
        <v>沙河</v>
      </c>
      <c r="C27" s="5" t="str">
        <f>_xlfn.XLOOKUP(B27,'A-b-⑥工资核算'!J:J,'A-b-⑥工资核算'!K:K,0)</f>
        <v>老店</v>
      </c>
      <c r="D27" s="5">
        <f>_xlfn.XLOOKUP(A27,'B-a-26考勤汇总表'!D:D,'B-a-26考勤汇总表'!AP:AP,0)</f>
        <v>25</v>
      </c>
      <c r="E27" s="5">
        <f>IF(A27="","",_xlfn.XLOOKUP(A27,'B-a-26考勤汇总表'!D:D,'B-a-26考勤汇总表'!U:U,0))</f>
        <v>0</v>
      </c>
      <c r="F27" s="5" t="str">
        <f t="shared" si="1"/>
        <v>不足</v>
      </c>
      <c r="G27" s="5">
        <f>_xlfn.XLOOKUP('健康师-人工底薪'!A27,'B-a-③呈现-消耗明细表③'!C:C,'B-a-③呈现-消耗明细表③'!D:D,0)</f>
        <v>118.5</v>
      </c>
      <c r="H27" s="5">
        <f>_xlfn.XLOOKUP(A27,'B-a-③呈现-消耗明细表③'!C:C,'B-a-③呈现-消耗明细表③'!E:E,0)</f>
        <v>15459.98</v>
      </c>
      <c r="I27" s="5" t="str">
        <f>IF(F27="",LOOKUP(G27,'A-b-⑥工资核算'!$C$4:$C$7,'A-b-⑥工资核算'!$E$4:$E$7),"")</f>
        <v/>
      </c>
      <c r="J27" s="5" t="str">
        <f>IF(F27="",LOOKUP(H27,'A-b-⑥工资核算'!$D$4:$D$7,'A-b-⑥工资核算'!$E$4:$E$7),"")</f>
        <v/>
      </c>
      <c r="K27" s="5">
        <f>IF(AND(I27&gt;0,J27&gt;0),MIN(I27,J27),IF(OR(LOOKUP(G27,'A-b-⑥工资核算'!$C$4:$C$7,'A-b-⑥工资核算'!$E$4:$E$7)&gt;0,LOOKUP(H27,'A-b-⑥工资核算'!$D$4:$D$7,'A-b-⑥工资核算'!$E$4:$E$7)&gt;0),1,0))</f>
        <v>0</v>
      </c>
      <c r="L27" s="5" cm="1">
        <f t="array" ref="L27">IF(A27="","",IF(F27="",_xlfn.IFS(K27='A-b-⑥工资核算'!$E$4,'A-b-⑥工资核算'!$B$4,K27='A-b-⑥工资核算'!$E$5,'A-b-⑥工资核算'!$B$5,K27='A-b-⑥工资核算'!$E$6,'A-b-⑥工资核算'!$B$6,'健康师-人工底薪'!K27='A-b-⑥工资核算'!$E$7,'A-b-⑥工资核算'!$B$7),0))</f>
        <v>0</v>
      </c>
      <c r="M27" s="7">
        <f t="shared" si="2"/>
        <v>4.74</v>
      </c>
      <c r="N27" s="7">
        <f t="shared" si="3"/>
        <v>618.39919999999995</v>
      </c>
      <c r="O27" s="46">
        <f>IF(F27="","",LOOKUP(M27,'A-b-⑥工资核算'!$F$4:$F$7,'A-b-⑥工资核算'!$E$4:$E$7))</f>
        <v>2</v>
      </c>
      <c r="P27" s="46">
        <f>IF(F27="","",LOOKUP(N27,'A-b-⑥工资核算'!$G$4:$G$7,'A-b-⑥工资核算'!$E$4:$E$7))</f>
        <v>1</v>
      </c>
      <c r="Q27" s="5">
        <f>IF(F27="不足",IF(AND(O27&gt;0,P27&gt;0),MIN(O27,P27),IF(OR(LOOKUP(M27,'A-b-⑥工资核算'!$F$4:$F$7,'A-b-⑥工资核算'!$E$4:$E$7)&gt;0,LOOKUP(N27,'A-b-⑥工资核算'!$G$4:$G$7,'A-b-⑥工资核算'!$E$4:$E$7)&gt;0),1,0)),0)</f>
        <v>1</v>
      </c>
      <c r="R27" s="5" cm="1">
        <f t="array" ref="R27">IF(F27="",0,_xlfn.IFS(Q27='A-b-⑥工资核算'!$E$4,'A-b-⑥工资核算'!$B$4,'健康师-人工底薪'!Q27='A-b-⑥工资核算'!$E$5,'A-b-⑥工资核算'!$B$5,Q27='A-b-⑥工资核算'!$E$6,'A-b-⑥工资核算'!$B$6,'健康师-人工底薪'!Q27='A-b-⑥工资核算'!$E$7,'A-b-⑥工资核算'!$B$7))</f>
        <v>2000</v>
      </c>
      <c r="S27" s="5">
        <f t="shared" si="4"/>
        <v>2000</v>
      </c>
      <c r="T27" s="5">
        <f t="shared" si="5"/>
        <v>0</v>
      </c>
      <c r="U27" s="8">
        <f t="shared" si="6"/>
        <v>1612.9032258064517</v>
      </c>
      <c r="V27" s="5" t="str">
        <f>IF(F27="",IF(C27=$V$5,IF(F27="",LOOKUP(G27,'A-b-⑥工资核算'!$C$12:$C$15,'A-b-⑥工资核算'!$D$12:$D$15),""),""),"")</f>
        <v/>
      </c>
      <c r="W27" s="5" t="str">
        <f t="shared" si="7"/>
        <v/>
      </c>
      <c r="X27" s="5" t="str">
        <f t="shared" si="8"/>
        <v/>
      </c>
      <c r="Y27" s="5" cm="1">
        <f t="array" ref="Y27">IF(X27="",0,_xlfn.IFS(X27='A-b-⑥工资核算'!$D$12,'A-b-⑥工资核算'!$B$12,X27='A-b-⑥工资核算'!$D$13,'A-b-⑥工资核算'!$B$13,X27='A-b-⑥工资核算'!$D$14,'A-b-⑥工资核算'!$B$14,'健康师-人工底薪'!X27='A-b-⑥工资核算'!$D$15,'A-b-⑥工资核算'!$B$15))</f>
        <v>0</v>
      </c>
      <c r="Z27" s="9" t="str">
        <f>IF(C27=$V$5,IF(F27="不足",LOOKUP(M27,'A-b-⑥工资核算'!$E$12:$E$15,'A-b-⑥工资核算'!$D$12:$D$15),""),"")</f>
        <v/>
      </c>
      <c r="AA27" s="9" t="str">
        <f t="shared" si="9"/>
        <v/>
      </c>
      <c r="AB27" s="5" t="str">
        <f t="shared" si="10"/>
        <v/>
      </c>
      <c r="AC27" s="5" cm="1">
        <f t="array" ref="AC27">IF(AB27="",0,_xlfn.IFS(AB27='A-b-⑥工资核算'!$D$12,'A-b-⑥工资核算'!$B$12,AB27='A-b-⑥工资核算'!$D$13,'A-b-⑥工资核算'!$B$13,AB27='A-b-⑥工资核算'!$D$14,'A-b-⑥工资核算'!$B$14,AB27='A-b-⑥工资核算'!$D$15,'A-b-⑥工资核算'!$B$15))</f>
        <v>0</v>
      </c>
      <c r="AD27" s="9">
        <f t="shared" si="11"/>
        <v>0</v>
      </c>
      <c r="AE27" s="8">
        <f t="shared" si="0"/>
        <v>0</v>
      </c>
      <c r="AF27" s="18">
        <f t="shared" si="12"/>
        <v>1612.9032258064517</v>
      </c>
      <c r="AG27" s="9">
        <f t="shared" si="13"/>
        <v>2000</v>
      </c>
      <c r="AH27" s="55">
        <f>_xlfn.XLOOKUP(A27,[1]工资核对的全字段!$C:$C,[1]工资核对的全字段!$BC:$BC,0)</f>
        <v>1612.9032258064517</v>
      </c>
      <c r="AI27" s="55">
        <f t="shared" si="14"/>
        <v>0</v>
      </c>
    </row>
    <row r="28" spans="1:35" ht="15.75" customHeight="1" x14ac:dyDescent="0.15">
      <c r="A28" s="5" t="str">
        <v>唐容</v>
      </c>
      <c r="B28" s="5" t="str">
        <f>_xlfn.XLOOKUP(A28,'B-a-26考勤汇总表'!D:D,'B-a-26考勤汇总表'!A:A,0)</f>
        <v>沙河</v>
      </c>
      <c r="C28" s="5" t="str">
        <f>_xlfn.XLOOKUP(B28,'A-b-⑥工资核算'!J:J,'A-b-⑥工资核算'!K:K,0)</f>
        <v>老店</v>
      </c>
      <c r="D28" s="5">
        <f>_xlfn.XLOOKUP(A28,'B-a-26考勤汇总表'!D:D,'B-a-26考勤汇总表'!AP:AP,0)</f>
        <v>31</v>
      </c>
      <c r="E28" s="5">
        <f>IF(A28="","",_xlfn.XLOOKUP(A28,'B-a-26考勤汇总表'!D:D,'B-a-26考勤汇总表'!U:U,0))</f>
        <v>0</v>
      </c>
      <c r="F28" s="5" t="str">
        <f t="shared" si="1"/>
        <v/>
      </c>
      <c r="G28" s="5">
        <f>_xlfn.XLOOKUP('健康师-人工底薪'!A28,'B-a-③呈现-消耗明细表③'!C:C,'B-a-③呈现-消耗明细表③'!D:D,0)</f>
        <v>139</v>
      </c>
      <c r="H28" s="5">
        <f>_xlfn.XLOOKUP(A28,'B-a-③呈现-消耗明细表③'!C:C,'B-a-③呈现-消耗明细表③'!E:E,0)</f>
        <v>31869.96</v>
      </c>
      <c r="I28" s="5">
        <f>IF(F28="",LOOKUP(G28,'A-b-⑥工资核算'!$C$4:$C$7,'A-b-⑥工资核算'!$E$4:$E$7),"")</f>
        <v>2</v>
      </c>
      <c r="J28" s="5">
        <f>IF(F28="",LOOKUP(H28,'A-b-⑥工资核算'!$D$4:$D$7,'A-b-⑥工资核算'!$E$4:$E$7),"")</f>
        <v>2</v>
      </c>
      <c r="K28" s="5">
        <f>IF(AND(I28&gt;0,J28&gt;0),MIN(I28,J28),IF(OR(LOOKUP(G28,'A-b-⑥工资核算'!$C$4:$C$7,'A-b-⑥工资核算'!$E$4:$E$7)&gt;0,LOOKUP(H28,'A-b-⑥工资核算'!$D$4:$D$7,'A-b-⑥工资核算'!$E$4:$E$7)&gt;0),1,0))</f>
        <v>2</v>
      </c>
      <c r="L28" s="5" cm="1">
        <f t="array" ref="L28">IF(A28="","",IF(F28="",_xlfn.IFS(K28='A-b-⑥工资核算'!$E$4,'A-b-⑥工资核算'!$B$4,K28='A-b-⑥工资核算'!$E$5,'A-b-⑥工资核算'!$B$5,K28='A-b-⑥工资核算'!$E$6,'A-b-⑥工资核算'!$B$6,'健康师-人工底薪'!K28='A-b-⑥工资核算'!$E$7,'A-b-⑥工资核算'!$B$7),0))</f>
        <v>2200</v>
      </c>
      <c r="M28" s="7" t="str">
        <f t="shared" si="2"/>
        <v/>
      </c>
      <c r="N28" s="7" t="str">
        <f t="shared" si="3"/>
        <v/>
      </c>
      <c r="O28" s="46" t="str">
        <f>IF(F28="","",LOOKUP(M28,'A-b-⑥工资核算'!$F$4:$F$7,'A-b-⑥工资核算'!$E$4:$E$7))</f>
        <v/>
      </c>
      <c r="P28" s="46" t="str">
        <f>IF(F28="","",LOOKUP(N28,'A-b-⑥工资核算'!$G$4:$G$7,'A-b-⑥工资核算'!$E$4:$E$7))</f>
        <v/>
      </c>
      <c r="Q28" s="5">
        <f>IF(F28="不足",IF(AND(O28&gt;0,P28&gt;0),MIN(O28,P28),IF(OR(LOOKUP(M28,'A-b-⑥工资核算'!$F$4:$F$7,'A-b-⑥工资核算'!$E$4:$E$7)&gt;0,LOOKUP(N28,'A-b-⑥工资核算'!$G$4:$G$7,'A-b-⑥工资核算'!$E$4:$E$7)&gt;0),1,0)),0)</f>
        <v>0</v>
      </c>
      <c r="R28" s="5" cm="1">
        <f t="array" ref="R28">IF(F28="",0,_xlfn.IFS(Q28='A-b-⑥工资核算'!$E$4,'A-b-⑥工资核算'!$B$4,'健康师-人工底薪'!Q28='A-b-⑥工资核算'!$E$5,'A-b-⑥工资核算'!$B$5,Q28='A-b-⑥工资核算'!$E$6,'A-b-⑥工资核算'!$B$6,'健康师-人工底薪'!Q28='A-b-⑥工资核算'!$E$7,'A-b-⑥工资核算'!$B$7))</f>
        <v>0</v>
      </c>
      <c r="S28" s="5">
        <f t="shared" si="4"/>
        <v>2200</v>
      </c>
      <c r="T28" s="5">
        <f t="shared" si="5"/>
        <v>0</v>
      </c>
      <c r="U28" s="8">
        <f t="shared" si="6"/>
        <v>2200</v>
      </c>
      <c r="V28" s="5" t="str">
        <f>IF(F28="",IF(C28=$V$5,IF(F28="",LOOKUP(G28,'A-b-⑥工资核算'!$C$12:$C$15,'A-b-⑥工资核算'!$D$12:$D$15),""),""),"")</f>
        <v/>
      </c>
      <c r="W28" s="5" t="str">
        <f t="shared" si="7"/>
        <v/>
      </c>
      <c r="X28" s="5" t="str">
        <f t="shared" si="8"/>
        <v/>
      </c>
      <c r="Y28" s="5" cm="1">
        <f t="array" ref="Y28">IF(X28="",0,_xlfn.IFS(X28='A-b-⑥工资核算'!$D$12,'A-b-⑥工资核算'!$B$12,X28='A-b-⑥工资核算'!$D$13,'A-b-⑥工资核算'!$B$13,X28='A-b-⑥工资核算'!$D$14,'A-b-⑥工资核算'!$B$14,'健康师-人工底薪'!X28='A-b-⑥工资核算'!$D$15,'A-b-⑥工资核算'!$B$15))</f>
        <v>0</v>
      </c>
      <c r="Z28" s="9" t="str">
        <f>IF(C28=$V$5,IF(F28="不足",LOOKUP(M28,'A-b-⑥工资核算'!$E$12:$E$15,'A-b-⑥工资核算'!$D$12:$D$15),""),"")</f>
        <v/>
      </c>
      <c r="AA28" s="9" t="str">
        <f t="shared" si="9"/>
        <v/>
      </c>
      <c r="AB28" s="5" t="str">
        <f t="shared" si="10"/>
        <v/>
      </c>
      <c r="AC28" s="5" cm="1">
        <f t="array" ref="AC28">IF(AB28="",0,_xlfn.IFS(AB28='A-b-⑥工资核算'!$D$12,'A-b-⑥工资核算'!$B$12,AB28='A-b-⑥工资核算'!$D$13,'A-b-⑥工资核算'!$B$13,AB28='A-b-⑥工资核算'!$D$14,'A-b-⑥工资核算'!$B$14,AB28='A-b-⑥工资核算'!$D$15,'A-b-⑥工资核算'!$B$15))</f>
        <v>0</v>
      </c>
      <c r="AD28" s="9">
        <f t="shared" si="11"/>
        <v>0</v>
      </c>
      <c r="AE28" s="8">
        <f t="shared" si="0"/>
        <v>0</v>
      </c>
      <c r="AF28" s="18">
        <f t="shared" si="12"/>
        <v>2200</v>
      </c>
      <c r="AG28" s="9">
        <f t="shared" si="13"/>
        <v>2200</v>
      </c>
      <c r="AH28" s="55">
        <f>_xlfn.XLOOKUP(A28,[1]工资核对的全字段!$C:$C,[1]工资核对的全字段!$BC:$BC,0)</f>
        <v>2200</v>
      </c>
      <c r="AI28" s="55">
        <f t="shared" si="14"/>
        <v>0</v>
      </c>
    </row>
    <row r="29" spans="1:35" ht="15.75" customHeight="1" x14ac:dyDescent="0.15">
      <c r="A29" s="5" t="str">
        <v>叶文娟</v>
      </c>
      <c r="B29" s="5" t="str">
        <f>_xlfn.XLOOKUP(A29,'B-a-26考勤汇总表'!D:D,'B-a-26考勤汇总表'!A:A,0)</f>
        <v>沙河</v>
      </c>
      <c r="C29" s="5" t="str">
        <f>_xlfn.XLOOKUP(B29,'A-b-⑥工资核算'!J:J,'A-b-⑥工资核算'!K:K,0)</f>
        <v>老店</v>
      </c>
      <c r="D29" s="5">
        <f>_xlfn.XLOOKUP(A29,'B-a-26考勤汇总表'!D:D,'B-a-26考勤汇总表'!AP:AP,0)</f>
        <v>31</v>
      </c>
      <c r="E29" s="5">
        <f>IF(A29="","",_xlfn.XLOOKUP(A29,'B-a-26考勤汇总表'!D:D,'B-a-26考勤汇总表'!U:U,0))</f>
        <v>0</v>
      </c>
      <c r="F29" s="5" t="str">
        <f t="shared" si="1"/>
        <v/>
      </c>
      <c r="G29" s="5">
        <f>_xlfn.XLOOKUP('健康师-人工底薪'!A29,'B-a-③呈现-消耗明细表③'!C:C,'B-a-③呈现-消耗明细表③'!D:D,0)</f>
        <v>114</v>
      </c>
      <c r="H29" s="5">
        <f>_xlfn.XLOOKUP(A29,'B-a-③呈现-消耗明细表③'!C:C,'B-a-③呈现-消耗明细表③'!E:E,0)</f>
        <v>15290.08</v>
      </c>
      <c r="I29" s="5">
        <f>IF(F29="",LOOKUP(G29,'A-b-⑥工资核算'!$C$4:$C$7,'A-b-⑥工资核算'!$E$4:$E$7),"")</f>
        <v>1</v>
      </c>
      <c r="J29" s="5">
        <f>IF(F29="",LOOKUP(H29,'A-b-⑥工资核算'!$D$4:$D$7,'A-b-⑥工资核算'!$E$4:$E$7),"")</f>
        <v>1</v>
      </c>
      <c r="K29" s="5">
        <f>IF(AND(I29&gt;0,J29&gt;0),MIN(I29,J29),IF(OR(LOOKUP(G29,'A-b-⑥工资核算'!$C$4:$C$7,'A-b-⑥工资核算'!$E$4:$E$7)&gt;0,LOOKUP(H29,'A-b-⑥工资核算'!$D$4:$D$7,'A-b-⑥工资核算'!$E$4:$E$7)&gt;0),1,0))</f>
        <v>1</v>
      </c>
      <c r="L29" s="5" cm="1">
        <f t="array" ref="L29">IF(A29="","",IF(F29="",_xlfn.IFS(K29='A-b-⑥工资核算'!$E$4,'A-b-⑥工资核算'!$B$4,K29='A-b-⑥工资核算'!$E$5,'A-b-⑥工资核算'!$B$5,K29='A-b-⑥工资核算'!$E$6,'A-b-⑥工资核算'!$B$6,'健康师-人工底薪'!K29='A-b-⑥工资核算'!$E$7,'A-b-⑥工资核算'!$B$7),0))</f>
        <v>2000</v>
      </c>
      <c r="M29" s="7" t="str">
        <f t="shared" si="2"/>
        <v/>
      </c>
      <c r="N29" s="7" t="str">
        <f t="shared" si="3"/>
        <v/>
      </c>
      <c r="O29" s="46" t="str">
        <f>IF(F29="","",LOOKUP(M29,'A-b-⑥工资核算'!$F$4:$F$7,'A-b-⑥工资核算'!$E$4:$E$7))</f>
        <v/>
      </c>
      <c r="P29" s="46" t="str">
        <f>IF(F29="","",LOOKUP(N29,'A-b-⑥工资核算'!$G$4:$G$7,'A-b-⑥工资核算'!$E$4:$E$7))</f>
        <v/>
      </c>
      <c r="Q29" s="5">
        <f>IF(F29="不足",IF(AND(O29&gt;0,P29&gt;0),MIN(O29,P29),IF(OR(LOOKUP(M29,'A-b-⑥工资核算'!$F$4:$F$7,'A-b-⑥工资核算'!$E$4:$E$7)&gt;0,LOOKUP(N29,'A-b-⑥工资核算'!$G$4:$G$7,'A-b-⑥工资核算'!$E$4:$E$7)&gt;0),1,0)),0)</f>
        <v>0</v>
      </c>
      <c r="R29" s="5" cm="1">
        <f t="array" ref="R29">IF(F29="",0,_xlfn.IFS(Q29='A-b-⑥工资核算'!$E$4,'A-b-⑥工资核算'!$B$4,'健康师-人工底薪'!Q29='A-b-⑥工资核算'!$E$5,'A-b-⑥工资核算'!$B$5,Q29='A-b-⑥工资核算'!$E$6,'A-b-⑥工资核算'!$B$6,'健康师-人工底薪'!Q29='A-b-⑥工资核算'!$E$7,'A-b-⑥工资核算'!$B$7))</f>
        <v>0</v>
      </c>
      <c r="S29" s="5">
        <f t="shared" si="4"/>
        <v>2000</v>
      </c>
      <c r="T29" s="5">
        <f t="shared" si="5"/>
        <v>0</v>
      </c>
      <c r="U29" s="8">
        <f t="shared" si="6"/>
        <v>2000</v>
      </c>
      <c r="V29" s="5" t="str">
        <f>IF(F29="",IF(C29=$V$5,IF(F29="",LOOKUP(G29,'A-b-⑥工资核算'!$C$12:$C$15,'A-b-⑥工资核算'!$D$12:$D$15),""),""),"")</f>
        <v/>
      </c>
      <c r="W29" s="5" t="str">
        <f t="shared" si="7"/>
        <v/>
      </c>
      <c r="X29" s="5" t="str">
        <f t="shared" si="8"/>
        <v/>
      </c>
      <c r="Y29" s="5" cm="1">
        <f t="array" ref="Y29">IF(X29="",0,_xlfn.IFS(X29='A-b-⑥工资核算'!$D$12,'A-b-⑥工资核算'!$B$12,X29='A-b-⑥工资核算'!$D$13,'A-b-⑥工资核算'!$B$13,X29='A-b-⑥工资核算'!$D$14,'A-b-⑥工资核算'!$B$14,'健康师-人工底薪'!X29='A-b-⑥工资核算'!$D$15,'A-b-⑥工资核算'!$B$15))</f>
        <v>0</v>
      </c>
      <c r="Z29" s="9" t="str">
        <f>IF(C29=$V$5,IF(F29="不足",LOOKUP(M29,'A-b-⑥工资核算'!$E$12:$E$15,'A-b-⑥工资核算'!$D$12:$D$15),""),"")</f>
        <v/>
      </c>
      <c r="AA29" s="9" t="str">
        <f t="shared" si="9"/>
        <v/>
      </c>
      <c r="AB29" s="5" t="str">
        <f t="shared" si="10"/>
        <v/>
      </c>
      <c r="AC29" s="5" cm="1">
        <f t="array" ref="AC29">IF(AB29="",0,_xlfn.IFS(AB29='A-b-⑥工资核算'!$D$12,'A-b-⑥工资核算'!$B$12,AB29='A-b-⑥工资核算'!$D$13,'A-b-⑥工资核算'!$B$13,AB29='A-b-⑥工资核算'!$D$14,'A-b-⑥工资核算'!$B$14,AB29='A-b-⑥工资核算'!$D$15,'A-b-⑥工资核算'!$B$15))</f>
        <v>0</v>
      </c>
      <c r="AD29" s="9">
        <f t="shared" si="11"/>
        <v>0</v>
      </c>
      <c r="AE29" s="8">
        <f t="shared" si="0"/>
        <v>0</v>
      </c>
      <c r="AF29" s="18">
        <f t="shared" si="12"/>
        <v>2000</v>
      </c>
      <c r="AG29" s="9">
        <f t="shared" si="13"/>
        <v>2000</v>
      </c>
      <c r="AH29" s="55">
        <f>_xlfn.XLOOKUP(A29,[1]工资核对的全字段!$C:$C,[1]工资核对的全字段!$BC:$BC,0)</f>
        <v>2000</v>
      </c>
      <c r="AI29" s="55">
        <f t="shared" si="14"/>
        <v>0</v>
      </c>
    </row>
    <row r="30" spans="1:35" ht="15.75" customHeight="1" x14ac:dyDescent="0.15">
      <c r="A30" s="5" t="str">
        <v>张丽</v>
      </c>
      <c r="B30" s="5" t="str">
        <f>_xlfn.XLOOKUP(A30,'B-a-26考勤汇总表'!D:D,'B-a-26考勤汇总表'!A:A,0)</f>
        <v>静居寺</v>
      </c>
      <c r="C30" s="5" t="str">
        <f>_xlfn.XLOOKUP(B30,'A-b-⑥工资核算'!J:J,'A-b-⑥工资核算'!K:K,0)</f>
        <v>老店</v>
      </c>
      <c r="D30" s="5">
        <f>_xlfn.XLOOKUP(A30,'B-a-26考勤汇总表'!D:D,'B-a-26考勤汇总表'!AP:AP,0)</f>
        <v>31</v>
      </c>
      <c r="E30" s="5">
        <f>IF(A30="","",_xlfn.XLOOKUP(A30,'B-a-26考勤汇总表'!D:D,'B-a-26考勤汇总表'!U:U,0))</f>
        <v>0</v>
      </c>
      <c r="F30" s="5" t="str">
        <f t="shared" si="1"/>
        <v/>
      </c>
      <c r="G30" s="5">
        <f>_xlfn.XLOOKUP('健康师-人工底薪'!A30,'B-a-③呈现-消耗明细表③'!C:C,'B-a-③呈现-消耗明细表③'!D:D,0)</f>
        <v>128</v>
      </c>
      <c r="H30" s="5">
        <f>_xlfn.XLOOKUP(A30,'B-a-③呈现-消耗明细表③'!C:C,'B-a-③呈现-消耗明细表③'!E:E,0)</f>
        <v>86403.54</v>
      </c>
      <c r="I30" s="5">
        <f>IF(F30="",LOOKUP(G30,'A-b-⑥工资核算'!$C$4:$C$7,'A-b-⑥工资核算'!$E$4:$E$7),"")</f>
        <v>2</v>
      </c>
      <c r="J30" s="5">
        <f>IF(F30="",LOOKUP(H30,'A-b-⑥工资核算'!$D$4:$D$7,'A-b-⑥工资核算'!$E$4:$E$7),"")</f>
        <v>3</v>
      </c>
      <c r="K30" s="5">
        <f>IF(AND(I30&gt;0,J30&gt;0),MIN(I30,J30),IF(OR(LOOKUP(G30,'A-b-⑥工资核算'!$C$4:$C$7,'A-b-⑥工资核算'!$E$4:$E$7)&gt;0,LOOKUP(H30,'A-b-⑥工资核算'!$D$4:$D$7,'A-b-⑥工资核算'!$E$4:$E$7)&gt;0),1,0))</f>
        <v>2</v>
      </c>
      <c r="L30" s="5" cm="1">
        <f t="array" ref="L30">IF(A30="","",IF(F30="",_xlfn.IFS(K30='A-b-⑥工资核算'!$E$4,'A-b-⑥工资核算'!$B$4,K30='A-b-⑥工资核算'!$E$5,'A-b-⑥工资核算'!$B$5,K30='A-b-⑥工资核算'!$E$6,'A-b-⑥工资核算'!$B$6,'健康师-人工底薪'!K30='A-b-⑥工资核算'!$E$7,'A-b-⑥工资核算'!$B$7),0))</f>
        <v>2200</v>
      </c>
      <c r="M30" s="7" t="str">
        <f t="shared" si="2"/>
        <v/>
      </c>
      <c r="N30" s="7" t="str">
        <f t="shared" si="3"/>
        <v/>
      </c>
      <c r="O30" s="46" t="str">
        <f>IF(F30="","",LOOKUP(M30,'A-b-⑥工资核算'!$F$4:$F$7,'A-b-⑥工资核算'!$E$4:$E$7))</f>
        <v/>
      </c>
      <c r="P30" s="46" t="str">
        <f>IF(F30="","",LOOKUP(N30,'A-b-⑥工资核算'!$G$4:$G$7,'A-b-⑥工资核算'!$E$4:$E$7))</f>
        <v/>
      </c>
      <c r="Q30" s="5">
        <f>IF(F30="不足",IF(AND(O30&gt;0,P30&gt;0),MIN(O30,P30),IF(OR(LOOKUP(M30,'A-b-⑥工资核算'!$F$4:$F$7,'A-b-⑥工资核算'!$E$4:$E$7)&gt;0,LOOKUP(N30,'A-b-⑥工资核算'!$G$4:$G$7,'A-b-⑥工资核算'!$E$4:$E$7)&gt;0),1,0)),0)</f>
        <v>0</v>
      </c>
      <c r="R30" s="5" cm="1">
        <f t="array" ref="R30">IF(F30="",0,_xlfn.IFS(Q30='A-b-⑥工资核算'!$E$4,'A-b-⑥工资核算'!$B$4,'健康师-人工底薪'!Q30='A-b-⑥工资核算'!$E$5,'A-b-⑥工资核算'!$B$5,Q30='A-b-⑥工资核算'!$E$6,'A-b-⑥工资核算'!$B$6,'健康师-人工底薪'!Q30='A-b-⑥工资核算'!$E$7,'A-b-⑥工资核算'!$B$7))</f>
        <v>0</v>
      </c>
      <c r="S30" s="5">
        <f t="shared" si="4"/>
        <v>2200</v>
      </c>
      <c r="T30" s="5">
        <f t="shared" si="5"/>
        <v>0</v>
      </c>
      <c r="U30" s="8">
        <f t="shared" si="6"/>
        <v>2200</v>
      </c>
      <c r="V30" s="5" t="str">
        <f>IF(F30="",IF(C30=$V$5,IF(F30="",LOOKUP(G30,'A-b-⑥工资核算'!$C$12:$C$15,'A-b-⑥工资核算'!$D$12:$D$15),""),""),"")</f>
        <v/>
      </c>
      <c r="W30" s="5" t="str">
        <f t="shared" si="7"/>
        <v/>
      </c>
      <c r="X30" s="5" t="str">
        <f t="shared" si="8"/>
        <v/>
      </c>
      <c r="Y30" s="5" cm="1">
        <f t="array" ref="Y30">IF(X30="",0,_xlfn.IFS(X30='A-b-⑥工资核算'!$D$12,'A-b-⑥工资核算'!$B$12,X30='A-b-⑥工资核算'!$D$13,'A-b-⑥工资核算'!$B$13,X30='A-b-⑥工资核算'!$D$14,'A-b-⑥工资核算'!$B$14,'健康师-人工底薪'!X30='A-b-⑥工资核算'!$D$15,'A-b-⑥工资核算'!$B$15))</f>
        <v>0</v>
      </c>
      <c r="Z30" s="9" t="str">
        <f>IF(C30=$V$5,IF(F30="不足",LOOKUP(M30,'A-b-⑥工资核算'!$E$12:$E$15,'A-b-⑥工资核算'!$D$12:$D$15),""),"")</f>
        <v/>
      </c>
      <c r="AA30" s="9" t="str">
        <f t="shared" si="9"/>
        <v/>
      </c>
      <c r="AB30" s="5" t="str">
        <f t="shared" si="10"/>
        <v/>
      </c>
      <c r="AC30" s="5" cm="1">
        <f t="array" ref="AC30">IF(AB30="",0,_xlfn.IFS(AB30='A-b-⑥工资核算'!$D$12,'A-b-⑥工资核算'!$B$12,AB30='A-b-⑥工资核算'!$D$13,'A-b-⑥工资核算'!$B$13,AB30='A-b-⑥工资核算'!$D$14,'A-b-⑥工资核算'!$B$14,AB30='A-b-⑥工资核算'!$D$15,'A-b-⑥工资核算'!$B$15))</f>
        <v>0</v>
      </c>
      <c r="AD30" s="9">
        <f t="shared" si="11"/>
        <v>0</v>
      </c>
      <c r="AE30" s="8">
        <f t="shared" si="0"/>
        <v>0</v>
      </c>
      <c r="AF30" s="18">
        <f t="shared" si="12"/>
        <v>2200</v>
      </c>
      <c r="AG30" s="9">
        <f t="shared" si="13"/>
        <v>2200</v>
      </c>
      <c r="AH30" s="55">
        <f>_xlfn.XLOOKUP(A30,[1]工资核对的全字段!$C:$C,[1]工资核对的全字段!$BC:$BC,0)</f>
        <v>2200</v>
      </c>
      <c r="AI30" s="55">
        <f t="shared" si="14"/>
        <v>0</v>
      </c>
    </row>
    <row r="31" spans="1:35" ht="15.75" customHeight="1" x14ac:dyDescent="0.15">
      <c r="A31" s="5" t="str">
        <v>杨金花</v>
      </c>
      <c r="B31" s="5" t="str">
        <f>_xlfn.XLOOKUP(A31,'B-a-26考勤汇总表'!D:D,'B-a-26考勤汇总表'!A:A,0)</f>
        <v>静居寺</v>
      </c>
      <c r="C31" s="5" t="str">
        <f>_xlfn.XLOOKUP(B31,'A-b-⑥工资核算'!J:J,'A-b-⑥工资核算'!K:K,0)</f>
        <v>老店</v>
      </c>
      <c r="D31" s="5">
        <f>_xlfn.XLOOKUP(A31,'B-a-26考勤汇总表'!D:D,'B-a-26考勤汇总表'!AP:AP,0)</f>
        <v>31</v>
      </c>
      <c r="E31" s="5">
        <f>IF(A31="","",_xlfn.XLOOKUP(A31,'B-a-26考勤汇总表'!D:D,'B-a-26考勤汇总表'!U:U,0))</f>
        <v>0</v>
      </c>
      <c r="F31" s="5" t="str">
        <f t="shared" si="1"/>
        <v/>
      </c>
      <c r="G31" s="5">
        <f>_xlfn.XLOOKUP('健康师-人工底薪'!A31,'B-a-③呈现-消耗明细表③'!C:C,'B-a-③呈现-消耗明细表③'!D:D,0)</f>
        <v>141</v>
      </c>
      <c r="H31" s="5">
        <f>_xlfn.XLOOKUP(A31,'B-a-③呈现-消耗明细表③'!C:C,'B-a-③呈现-消耗明细表③'!E:E,0)</f>
        <v>55759.65</v>
      </c>
      <c r="I31" s="5">
        <f>IF(F31="",LOOKUP(G31,'A-b-⑥工资核算'!$C$4:$C$7,'A-b-⑥工资核算'!$E$4:$E$7),"")</f>
        <v>2</v>
      </c>
      <c r="J31" s="5">
        <f>IF(F31="",LOOKUP(H31,'A-b-⑥工资核算'!$D$4:$D$7,'A-b-⑥工资核算'!$E$4:$E$7),"")</f>
        <v>3</v>
      </c>
      <c r="K31" s="5">
        <f>IF(AND(I31&gt;0,J31&gt;0),MIN(I31,J31),IF(OR(LOOKUP(G31,'A-b-⑥工资核算'!$C$4:$C$7,'A-b-⑥工资核算'!$E$4:$E$7)&gt;0,LOOKUP(H31,'A-b-⑥工资核算'!$D$4:$D$7,'A-b-⑥工资核算'!$E$4:$E$7)&gt;0),1,0))</f>
        <v>2</v>
      </c>
      <c r="L31" s="5" cm="1">
        <f t="array" ref="L31">IF(A31="","",IF(F31="",_xlfn.IFS(K31='A-b-⑥工资核算'!$E$4,'A-b-⑥工资核算'!$B$4,K31='A-b-⑥工资核算'!$E$5,'A-b-⑥工资核算'!$B$5,K31='A-b-⑥工资核算'!$E$6,'A-b-⑥工资核算'!$B$6,'健康师-人工底薪'!K31='A-b-⑥工资核算'!$E$7,'A-b-⑥工资核算'!$B$7),0))</f>
        <v>2200</v>
      </c>
      <c r="M31" s="7" t="str">
        <f t="shared" si="2"/>
        <v/>
      </c>
      <c r="N31" s="7" t="str">
        <f t="shared" si="3"/>
        <v/>
      </c>
      <c r="O31" s="46" t="str">
        <f>IF(F31="","",LOOKUP(M31,'A-b-⑥工资核算'!$F$4:$F$7,'A-b-⑥工资核算'!$E$4:$E$7))</f>
        <v/>
      </c>
      <c r="P31" s="46" t="str">
        <f>IF(F31="","",LOOKUP(N31,'A-b-⑥工资核算'!$G$4:$G$7,'A-b-⑥工资核算'!$E$4:$E$7))</f>
        <v/>
      </c>
      <c r="Q31" s="5">
        <f>IF(F31="不足",IF(AND(O31&gt;0,P31&gt;0),MIN(O31,P31),IF(OR(LOOKUP(M31,'A-b-⑥工资核算'!$F$4:$F$7,'A-b-⑥工资核算'!$E$4:$E$7)&gt;0,LOOKUP(N31,'A-b-⑥工资核算'!$G$4:$G$7,'A-b-⑥工资核算'!$E$4:$E$7)&gt;0),1,0)),0)</f>
        <v>0</v>
      </c>
      <c r="R31" s="5" cm="1">
        <f t="array" ref="R31">IF(F31="",0,_xlfn.IFS(Q31='A-b-⑥工资核算'!$E$4,'A-b-⑥工资核算'!$B$4,'健康师-人工底薪'!Q31='A-b-⑥工资核算'!$E$5,'A-b-⑥工资核算'!$B$5,Q31='A-b-⑥工资核算'!$E$6,'A-b-⑥工资核算'!$B$6,'健康师-人工底薪'!Q31='A-b-⑥工资核算'!$E$7,'A-b-⑥工资核算'!$B$7))</f>
        <v>0</v>
      </c>
      <c r="S31" s="5">
        <f t="shared" si="4"/>
        <v>2200</v>
      </c>
      <c r="T31" s="5">
        <f t="shared" si="5"/>
        <v>0</v>
      </c>
      <c r="U31" s="8">
        <f t="shared" si="6"/>
        <v>2200</v>
      </c>
      <c r="V31" s="5" t="str">
        <f>IF(F31="",IF(C31=$V$5,IF(F31="",LOOKUP(G31,'A-b-⑥工资核算'!$C$12:$C$15,'A-b-⑥工资核算'!$D$12:$D$15),""),""),"")</f>
        <v/>
      </c>
      <c r="W31" s="5" t="str">
        <f t="shared" si="7"/>
        <v/>
      </c>
      <c r="X31" s="5" t="str">
        <f t="shared" si="8"/>
        <v/>
      </c>
      <c r="Y31" s="5" cm="1">
        <f t="array" ref="Y31">IF(X31="",0,_xlfn.IFS(X31='A-b-⑥工资核算'!$D$12,'A-b-⑥工资核算'!$B$12,X31='A-b-⑥工资核算'!$D$13,'A-b-⑥工资核算'!$B$13,X31='A-b-⑥工资核算'!$D$14,'A-b-⑥工资核算'!$B$14,'健康师-人工底薪'!X31='A-b-⑥工资核算'!$D$15,'A-b-⑥工资核算'!$B$15))</f>
        <v>0</v>
      </c>
      <c r="Z31" s="9" t="str">
        <f>IF(C31=$V$5,IF(F31="不足",LOOKUP(M31,'A-b-⑥工资核算'!$E$12:$E$15,'A-b-⑥工资核算'!$D$12:$D$15),""),"")</f>
        <v/>
      </c>
      <c r="AA31" s="9" t="str">
        <f t="shared" si="9"/>
        <v/>
      </c>
      <c r="AB31" s="5" t="str">
        <f t="shared" si="10"/>
        <v/>
      </c>
      <c r="AC31" s="5" cm="1">
        <f t="array" ref="AC31">IF(AB31="",0,_xlfn.IFS(AB31='A-b-⑥工资核算'!$D$12,'A-b-⑥工资核算'!$B$12,AB31='A-b-⑥工资核算'!$D$13,'A-b-⑥工资核算'!$B$13,AB31='A-b-⑥工资核算'!$D$14,'A-b-⑥工资核算'!$B$14,AB31='A-b-⑥工资核算'!$D$15,'A-b-⑥工资核算'!$B$15))</f>
        <v>0</v>
      </c>
      <c r="AD31" s="9">
        <f t="shared" si="11"/>
        <v>0</v>
      </c>
      <c r="AE31" s="8">
        <f t="shared" si="0"/>
        <v>0</v>
      </c>
      <c r="AF31" s="18">
        <f t="shared" si="12"/>
        <v>2200</v>
      </c>
      <c r="AG31" s="9">
        <f t="shared" si="13"/>
        <v>2200</v>
      </c>
      <c r="AH31" s="55">
        <f>_xlfn.XLOOKUP(A31,[1]工资核对的全字段!$C:$C,[1]工资核对的全字段!$BC:$BC,0)</f>
        <v>2200</v>
      </c>
      <c r="AI31" s="55">
        <f t="shared" si="14"/>
        <v>0</v>
      </c>
    </row>
    <row r="32" spans="1:35" ht="15.75" customHeight="1" x14ac:dyDescent="0.15">
      <c r="A32" s="5" t="str">
        <v>董顺秀</v>
      </c>
      <c r="B32" s="5" t="str">
        <f>_xlfn.XLOOKUP(A32,'B-a-26考勤汇总表'!D:D,'B-a-26考勤汇总表'!A:A,0)</f>
        <v>静居寺</v>
      </c>
      <c r="C32" s="5" t="str">
        <f>_xlfn.XLOOKUP(B32,'A-b-⑥工资核算'!J:J,'A-b-⑥工资核算'!K:K,0)</f>
        <v>老店</v>
      </c>
      <c r="D32" s="5">
        <f>_xlfn.XLOOKUP(A32,'B-a-26考勤汇总表'!D:D,'B-a-26考勤汇总表'!AP:AP,0)</f>
        <v>31</v>
      </c>
      <c r="E32" s="5">
        <f>IF(A32="","",_xlfn.XLOOKUP(A32,'B-a-26考勤汇总表'!D:D,'B-a-26考勤汇总表'!U:U,0))</f>
        <v>0</v>
      </c>
      <c r="F32" s="5" t="str">
        <f t="shared" si="1"/>
        <v/>
      </c>
      <c r="G32" s="5">
        <f>_xlfn.XLOOKUP('健康师-人工底薪'!A32,'B-a-③呈现-消耗明细表③'!C:C,'B-a-③呈现-消耗明细表③'!D:D,0)</f>
        <v>126</v>
      </c>
      <c r="H32" s="5">
        <f>_xlfn.XLOOKUP(A32,'B-a-③呈现-消耗明细表③'!C:C,'B-a-③呈现-消耗明细表③'!E:E,0)</f>
        <v>86891.64</v>
      </c>
      <c r="I32" s="5">
        <f>IF(F32="",LOOKUP(G32,'A-b-⑥工资核算'!$C$4:$C$7,'A-b-⑥工资核算'!$E$4:$E$7),"")</f>
        <v>2</v>
      </c>
      <c r="J32" s="5">
        <f>IF(F32="",LOOKUP(H32,'A-b-⑥工资核算'!$D$4:$D$7,'A-b-⑥工资核算'!$E$4:$E$7),"")</f>
        <v>3</v>
      </c>
      <c r="K32" s="5">
        <f>IF(AND(I32&gt;0,J32&gt;0),MIN(I32,J32),IF(OR(LOOKUP(G32,'A-b-⑥工资核算'!$C$4:$C$7,'A-b-⑥工资核算'!$E$4:$E$7)&gt;0,LOOKUP(H32,'A-b-⑥工资核算'!$D$4:$D$7,'A-b-⑥工资核算'!$E$4:$E$7)&gt;0),1,0))</f>
        <v>2</v>
      </c>
      <c r="L32" s="5" cm="1">
        <f t="array" ref="L32">IF(A32="","",IF(F32="",_xlfn.IFS(K32='A-b-⑥工资核算'!$E$4,'A-b-⑥工资核算'!$B$4,K32='A-b-⑥工资核算'!$E$5,'A-b-⑥工资核算'!$B$5,K32='A-b-⑥工资核算'!$E$6,'A-b-⑥工资核算'!$B$6,'健康师-人工底薪'!K32='A-b-⑥工资核算'!$E$7,'A-b-⑥工资核算'!$B$7),0))</f>
        <v>2200</v>
      </c>
      <c r="M32" s="7" t="str">
        <f t="shared" si="2"/>
        <v/>
      </c>
      <c r="N32" s="7" t="str">
        <f t="shared" si="3"/>
        <v/>
      </c>
      <c r="O32" s="46" t="str">
        <f>IF(F32="","",LOOKUP(M32,'A-b-⑥工资核算'!$F$4:$F$7,'A-b-⑥工资核算'!$E$4:$E$7))</f>
        <v/>
      </c>
      <c r="P32" s="46" t="str">
        <f>IF(F32="","",LOOKUP(N32,'A-b-⑥工资核算'!$G$4:$G$7,'A-b-⑥工资核算'!$E$4:$E$7))</f>
        <v/>
      </c>
      <c r="Q32" s="5">
        <f>IF(F32="不足",IF(AND(O32&gt;0,P32&gt;0),MIN(O32,P32),IF(OR(LOOKUP(M32,'A-b-⑥工资核算'!$F$4:$F$7,'A-b-⑥工资核算'!$E$4:$E$7)&gt;0,LOOKUP(N32,'A-b-⑥工资核算'!$G$4:$G$7,'A-b-⑥工资核算'!$E$4:$E$7)&gt;0),1,0)),0)</f>
        <v>0</v>
      </c>
      <c r="R32" s="5" cm="1">
        <f t="array" ref="R32">IF(F32="",0,_xlfn.IFS(Q32='A-b-⑥工资核算'!$E$4,'A-b-⑥工资核算'!$B$4,'健康师-人工底薪'!Q32='A-b-⑥工资核算'!$E$5,'A-b-⑥工资核算'!$B$5,Q32='A-b-⑥工资核算'!$E$6,'A-b-⑥工资核算'!$B$6,'健康师-人工底薪'!Q32='A-b-⑥工资核算'!$E$7,'A-b-⑥工资核算'!$B$7))</f>
        <v>0</v>
      </c>
      <c r="S32" s="5">
        <f t="shared" si="4"/>
        <v>2200</v>
      </c>
      <c r="T32" s="5">
        <f t="shared" si="5"/>
        <v>0</v>
      </c>
      <c r="U32" s="8">
        <f t="shared" si="6"/>
        <v>2200</v>
      </c>
      <c r="V32" s="5" t="str">
        <f>IF(F32="",IF(C32=$V$5,IF(F32="",LOOKUP(G32,'A-b-⑥工资核算'!$C$12:$C$15,'A-b-⑥工资核算'!$D$12:$D$15),""),""),"")</f>
        <v/>
      </c>
      <c r="W32" s="5" t="str">
        <f t="shared" si="7"/>
        <v/>
      </c>
      <c r="X32" s="5" t="str">
        <f t="shared" si="8"/>
        <v/>
      </c>
      <c r="Y32" s="5" cm="1">
        <f t="array" ref="Y32">IF(X32="",0,_xlfn.IFS(X32='A-b-⑥工资核算'!$D$12,'A-b-⑥工资核算'!$B$12,X32='A-b-⑥工资核算'!$D$13,'A-b-⑥工资核算'!$B$13,X32='A-b-⑥工资核算'!$D$14,'A-b-⑥工资核算'!$B$14,'健康师-人工底薪'!X32='A-b-⑥工资核算'!$D$15,'A-b-⑥工资核算'!$B$15))</f>
        <v>0</v>
      </c>
      <c r="Z32" s="9" t="str">
        <f>IF(C32=$V$5,IF(F32="不足",LOOKUP(M32,'A-b-⑥工资核算'!$E$12:$E$15,'A-b-⑥工资核算'!$D$12:$D$15),""),"")</f>
        <v/>
      </c>
      <c r="AA32" s="9" t="str">
        <f t="shared" si="9"/>
        <v/>
      </c>
      <c r="AB32" s="5" t="str">
        <f t="shared" si="10"/>
        <v/>
      </c>
      <c r="AC32" s="5" cm="1">
        <f t="array" ref="AC32">IF(AB32="",0,_xlfn.IFS(AB32='A-b-⑥工资核算'!$D$12,'A-b-⑥工资核算'!$B$12,AB32='A-b-⑥工资核算'!$D$13,'A-b-⑥工资核算'!$B$13,AB32='A-b-⑥工资核算'!$D$14,'A-b-⑥工资核算'!$B$14,AB32='A-b-⑥工资核算'!$D$15,'A-b-⑥工资核算'!$B$15))</f>
        <v>0</v>
      </c>
      <c r="AD32" s="9">
        <f t="shared" si="11"/>
        <v>0</v>
      </c>
      <c r="AE32" s="8">
        <f t="shared" si="0"/>
        <v>0</v>
      </c>
      <c r="AF32" s="18">
        <f t="shared" si="12"/>
        <v>2200</v>
      </c>
      <c r="AG32" s="9">
        <f t="shared" si="13"/>
        <v>2200</v>
      </c>
      <c r="AH32" s="55">
        <f>_xlfn.XLOOKUP(A32,[1]工资核对的全字段!$C:$C,[1]工资核对的全字段!$BC:$BC,0)</f>
        <v>2200</v>
      </c>
      <c r="AI32" s="55">
        <f t="shared" si="14"/>
        <v>0</v>
      </c>
    </row>
    <row r="33" spans="1:35" ht="15.75" customHeight="1" x14ac:dyDescent="0.15">
      <c r="A33" s="5" t="str">
        <v>陈建蓉</v>
      </c>
      <c r="B33" s="5" t="str">
        <f>_xlfn.XLOOKUP(A33,'B-a-26考勤汇总表'!D:D,'B-a-26考勤汇总表'!A:A,0)</f>
        <v>静居寺</v>
      </c>
      <c r="C33" s="5" t="str">
        <f>_xlfn.XLOOKUP(B33,'A-b-⑥工资核算'!J:J,'A-b-⑥工资核算'!K:K,0)</f>
        <v>老店</v>
      </c>
      <c r="D33" s="5">
        <f>_xlfn.XLOOKUP(A33,'B-a-26考勤汇总表'!D:D,'B-a-26考勤汇总表'!AP:AP,0)</f>
        <v>31</v>
      </c>
      <c r="E33" s="5">
        <f>IF(A33="","",_xlfn.XLOOKUP(A33,'B-a-26考勤汇总表'!D:D,'B-a-26考勤汇总表'!U:U,0))</f>
        <v>0</v>
      </c>
      <c r="F33" s="5" t="str">
        <f t="shared" si="1"/>
        <v/>
      </c>
      <c r="G33" s="5">
        <f>_xlfn.XLOOKUP('健康师-人工底薪'!A33,'B-a-③呈现-消耗明细表③'!C:C,'B-a-③呈现-消耗明细表③'!D:D,0)</f>
        <v>138</v>
      </c>
      <c r="H33" s="5">
        <f>_xlfn.XLOOKUP(A33,'B-a-③呈现-消耗明细表③'!C:C,'B-a-③呈现-消耗明细表③'!E:E,0)</f>
        <v>28777.7</v>
      </c>
      <c r="I33" s="5">
        <f>IF(F33="",LOOKUP(G33,'A-b-⑥工资核算'!$C$4:$C$7,'A-b-⑥工资核算'!$E$4:$E$7),"")</f>
        <v>2</v>
      </c>
      <c r="J33" s="5">
        <f>IF(F33="",LOOKUP(H33,'A-b-⑥工资核算'!$D$4:$D$7,'A-b-⑥工资核算'!$E$4:$E$7),"")</f>
        <v>2</v>
      </c>
      <c r="K33" s="5">
        <f>IF(AND(I33&gt;0,J33&gt;0),MIN(I33,J33),IF(OR(LOOKUP(G33,'A-b-⑥工资核算'!$C$4:$C$7,'A-b-⑥工资核算'!$E$4:$E$7)&gt;0,LOOKUP(H33,'A-b-⑥工资核算'!$D$4:$D$7,'A-b-⑥工资核算'!$E$4:$E$7)&gt;0),1,0))</f>
        <v>2</v>
      </c>
      <c r="L33" s="5" cm="1">
        <f t="array" ref="L33">IF(A33="","",IF(F33="",_xlfn.IFS(K33='A-b-⑥工资核算'!$E$4,'A-b-⑥工资核算'!$B$4,K33='A-b-⑥工资核算'!$E$5,'A-b-⑥工资核算'!$B$5,K33='A-b-⑥工资核算'!$E$6,'A-b-⑥工资核算'!$B$6,'健康师-人工底薪'!K33='A-b-⑥工资核算'!$E$7,'A-b-⑥工资核算'!$B$7),0))</f>
        <v>2200</v>
      </c>
      <c r="M33" s="7" t="str">
        <f t="shared" si="2"/>
        <v/>
      </c>
      <c r="N33" s="7" t="str">
        <f t="shared" si="3"/>
        <v/>
      </c>
      <c r="O33" s="46" t="str">
        <f>IF(F33="","",LOOKUP(M33,'A-b-⑥工资核算'!$F$4:$F$7,'A-b-⑥工资核算'!$E$4:$E$7))</f>
        <v/>
      </c>
      <c r="P33" s="46" t="str">
        <f>IF(F33="","",LOOKUP(N33,'A-b-⑥工资核算'!$G$4:$G$7,'A-b-⑥工资核算'!$E$4:$E$7))</f>
        <v/>
      </c>
      <c r="Q33" s="5">
        <f>IF(F33="不足",IF(AND(O33&gt;0,P33&gt;0),MIN(O33,P33),IF(OR(LOOKUP(M33,'A-b-⑥工资核算'!$F$4:$F$7,'A-b-⑥工资核算'!$E$4:$E$7)&gt;0,LOOKUP(N33,'A-b-⑥工资核算'!$G$4:$G$7,'A-b-⑥工资核算'!$E$4:$E$7)&gt;0),1,0)),0)</f>
        <v>0</v>
      </c>
      <c r="R33" s="5" cm="1">
        <f t="array" ref="R33">IF(F33="",0,_xlfn.IFS(Q33='A-b-⑥工资核算'!$E$4,'A-b-⑥工资核算'!$B$4,'健康师-人工底薪'!Q33='A-b-⑥工资核算'!$E$5,'A-b-⑥工资核算'!$B$5,Q33='A-b-⑥工资核算'!$E$6,'A-b-⑥工资核算'!$B$6,'健康师-人工底薪'!Q33='A-b-⑥工资核算'!$E$7,'A-b-⑥工资核算'!$B$7))</f>
        <v>0</v>
      </c>
      <c r="S33" s="5">
        <f t="shared" si="4"/>
        <v>2200</v>
      </c>
      <c r="T33" s="5">
        <f t="shared" si="5"/>
        <v>0</v>
      </c>
      <c r="U33" s="8">
        <f t="shared" si="6"/>
        <v>2200</v>
      </c>
      <c r="V33" s="5" t="str">
        <f>IF(F33="",IF(C33=$V$5,IF(F33="",LOOKUP(G33,'A-b-⑥工资核算'!$C$12:$C$15,'A-b-⑥工资核算'!$D$12:$D$15),""),""),"")</f>
        <v/>
      </c>
      <c r="W33" s="5" t="str">
        <f t="shared" si="7"/>
        <v/>
      </c>
      <c r="X33" s="5" t="str">
        <f t="shared" si="8"/>
        <v/>
      </c>
      <c r="Y33" s="5" cm="1">
        <f t="array" ref="Y33">IF(X33="",0,_xlfn.IFS(X33='A-b-⑥工资核算'!$D$12,'A-b-⑥工资核算'!$B$12,X33='A-b-⑥工资核算'!$D$13,'A-b-⑥工资核算'!$B$13,X33='A-b-⑥工资核算'!$D$14,'A-b-⑥工资核算'!$B$14,'健康师-人工底薪'!X33='A-b-⑥工资核算'!$D$15,'A-b-⑥工资核算'!$B$15))</f>
        <v>0</v>
      </c>
      <c r="Z33" s="9" t="str">
        <f>IF(C33=$V$5,IF(F33="不足",LOOKUP(M33,'A-b-⑥工资核算'!$E$12:$E$15,'A-b-⑥工资核算'!$D$12:$D$15),""),"")</f>
        <v/>
      </c>
      <c r="AA33" s="9" t="str">
        <f t="shared" si="9"/>
        <v/>
      </c>
      <c r="AB33" s="5" t="str">
        <f t="shared" si="10"/>
        <v/>
      </c>
      <c r="AC33" s="5" cm="1">
        <f t="array" ref="AC33">IF(AB33="",0,_xlfn.IFS(AB33='A-b-⑥工资核算'!$D$12,'A-b-⑥工资核算'!$B$12,AB33='A-b-⑥工资核算'!$D$13,'A-b-⑥工资核算'!$B$13,AB33='A-b-⑥工资核算'!$D$14,'A-b-⑥工资核算'!$B$14,AB33='A-b-⑥工资核算'!$D$15,'A-b-⑥工资核算'!$B$15))</f>
        <v>0</v>
      </c>
      <c r="AD33" s="9">
        <f t="shared" si="11"/>
        <v>0</v>
      </c>
      <c r="AE33" s="8">
        <f t="shared" si="0"/>
        <v>0</v>
      </c>
      <c r="AF33" s="18">
        <f t="shared" si="12"/>
        <v>2200</v>
      </c>
      <c r="AG33" s="9">
        <f t="shared" si="13"/>
        <v>2200</v>
      </c>
      <c r="AH33" s="55">
        <f>_xlfn.XLOOKUP(A33,[1]工资核对的全字段!$C:$C,[1]工资核对的全字段!$BC:$BC,0)</f>
        <v>2200</v>
      </c>
      <c r="AI33" s="55">
        <f t="shared" si="14"/>
        <v>0</v>
      </c>
    </row>
    <row r="34" spans="1:35" ht="15.75" customHeight="1" x14ac:dyDescent="0.15">
      <c r="A34" s="5" t="str">
        <v>王娇</v>
      </c>
      <c r="B34" s="5" t="str">
        <f>_xlfn.XLOOKUP(A34,'B-a-26考勤汇总表'!D:D,'B-a-26考勤汇总表'!A:A,0)</f>
        <v>静居寺</v>
      </c>
      <c r="C34" s="5" t="str">
        <f>_xlfn.XLOOKUP(B34,'A-b-⑥工资核算'!J:J,'A-b-⑥工资核算'!K:K,0)</f>
        <v>老店</v>
      </c>
      <c r="D34" s="5">
        <f>_xlfn.XLOOKUP(A34,'B-a-26考勤汇总表'!D:D,'B-a-26考勤汇总表'!AP:AP,0)</f>
        <v>31</v>
      </c>
      <c r="E34" s="5">
        <f>IF(A34="","",_xlfn.XLOOKUP(A34,'B-a-26考勤汇总表'!D:D,'B-a-26考勤汇总表'!U:U,0))</f>
        <v>0</v>
      </c>
      <c r="F34" s="5" t="str">
        <f t="shared" si="1"/>
        <v/>
      </c>
      <c r="G34" s="5">
        <f>_xlfn.XLOOKUP('健康师-人工底薪'!A34,'B-a-③呈现-消耗明细表③'!C:C,'B-a-③呈现-消耗明细表③'!D:D,0)</f>
        <v>119</v>
      </c>
      <c r="H34" s="5">
        <f>_xlfn.XLOOKUP(A34,'B-a-③呈现-消耗明细表③'!C:C,'B-a-③呈现-消耗明细表③'!E:E,0)</f>
        <v>32374.69</v>
      </c>
      <c r="I34" s="5">
        <f>IF(F34="",LOOKUP(G34,'A-b-⑥工资核算'!$C$4:$C$7,'A-b-⑥工资核算'!$E$4:$E$7),"")</f>
        <v>1</v>
      </c>
      <c r="J34" s="5">
        <f>IF(F34="",LOOKUP(H34,'A-b-⑥工资核算'!$D$4:$D$7,'A-b-⑥工资核算'!$E$4:$E$7),"")</f>
        <v>2</v>
      </c>
      <c r="K34" s="5">
        <f>IF(AND(I34&gt;0,J34&gt;0),MIN(I34,J34),IF(OR(LOOKUP(G34,'A-b-⑥工资核算'!$C$4:$C$7,'A-b-⑥工资核算'!$E$4:$E$7)&gt;0,LOOKUP(H34,'A-b-⑥工资核算'!$D$4:$D$7,'A-b-⑥工资核算'!$E$4:$E$7)&gt;0),1,0))</f>
        <v>1</v>
      </c>
      <c r="L34" s="5" cm="1">
        <f t="array" ref="L34">IF(A34="","",IF(F34="",_xlfn.IFS(K34='A-b-⑥工资核算'!$E$4,'A-b-⑥工资核算'!$B$4,K34='A-b-⑥工资核算'!$E$5,'A-b-⑥工资核算'!$B$5,K34='A-b-⑥工资核算'!$E$6,'A-b-⑥工资核算'!$B$6,'健康师-人工底薪'!K34='A-b-⑥工资核算'!$E$7,'A-b-⑥工资核算'!$B$7),0))</f>
        <v>2000</v>
      </c>
      <c r="M34" s="7" t="str">
        <f t="shared" si="2"/>
        <v/>
      </c>
      <c r="N34" s="7" t="str">
        <f t="shared" si="3"/>
        <v/>
      </c>
      <c r="O34" s="48" t="str">
        <f>IF(F34="","",LOOKUP(M34,'A-b-⑥工资核算'!$F$4:$F$7,'A-b-⑥工资核算'!$E$4:$E$7))</f>
        <v/>
      </c>
      <c r="P34" s="48" t="str">
        <f>IF(F34="","",LOOKUP(N34,'A-b-⑥工资核算'!$G$4:$G$7,'A-b-⑥工资核算'!$E$4:$E$7))</f>
        <v/>
      </c>
      <c r="Q34" s="5">
        <f>IF(F34="不足",IF(AND(O34&gt;0,P34&gt;0),MIN(O34,P34),IF(OR(LOOKUP(M34,'A-b-⑥工资核算'!$F$4:$F$7,'A-b-⑥工资核算'!$E$4:$E$7)&gt;0,LOOKUP(N34,'A-b-⑥工资核算'!$G$4:$G$7,'A-b-⑥工资核算'!$E$4:$E$7)&gt;0),1,0)),0)</f>
        <v>0</v>
      </c>
      <c r="R34" s="6" cm="1">
        <f t="array" ref="R34">IF(F34="",0,_xlfn.IFS(Q34='A-b-⑥工资核算'!$E$4,'A-b-⑥工资核算'!$B$4,'健康师-人工底薪'!Q34='A-b-⑥工资核算'!$E$5,'A-b-⑥工资核算'!$B$5,Q34='A-b-⑥工资核算'!$E$6,'A-b-⑥工资核算'!$B$6,'健康师-人工底薪'!Q34='A-b-⑥工资核算'!$E$7,'A-b-⑥工资核算'!$B$7))</f>
        <v>0</v>
      </c>
      <c r="S34" s="5">
        <f t="shared" si="4"/>
        <v>2000</v>
      </c>
      <c r="T34" s="5">
        <f t="shared" si="5"/>
        <v>0</v>
      </c>
      <c r="U34" s="8">
        <f t="shared" si="6"/>
        <v>2000</v>
      </c>
      <c r="V34" s="5" t="str">
        <f>IF(F34="",IF(C34=$V$5,IF(F34="",LOOKUP(G34,'A-b-⑥工资核算'!$C$12:$C$15,'A-b-⑥工资核算'!$D$12:$D$15),""),""),"")</f>
        <v/>
      </c>
      <c r="W34" s="5" t="str">
        <f t="shared" si="7"/>
        <v/>
      </c>
      <c r="X34" s="5" t="str">
        <f t="shared" si="8"/>
        <v/>
      </c>
      <c r="Y34" s="5" cm="1">
        <f t="array" ref="Y34">IF(X34="",0,_xlfn.IFS(X34='A-b-⑥工资核算'!$D$12,'A-b-⑥工资核算'!$B$12,X34='A-b-⑥工资核算'!$D$13,'A-b-⑥工资核算'!$B$13,X34='A-b-⑥工资核算'!$D$14,'A-b-⑥工资核算'!$B$14,'健康师-人工底薪'!X34='A-b-⑥工资核算'!$D$15,'A-b-⑥工资核算'!$B$15))</f>
        <v>0</v>
      </c>
      <c r="Z34" s="9" t="str">
        <f>IF(C34=$V$5,IF(F34="不足",LOOKUP(M34,'A-b-⑥工资核算'!$E$12:$E$15,'A-b-⑥工资核算'!$D$12:$D$15),""),"")</f>
        <v/>
      </c>
      <c r="AA34" s="9" t="str">
        <f t="shared" si="9"/>
        <v/>
      </c>
      <c r="AB34" s="5" t="str">
        <f t="shared" si="10"/>
        <v/>
      </c>
      <c r="AC34" s="5" cm="1">
        <f t="array" ref="AC34">IF(AB34="",0,_xlfn.IFS(AB34='A-b-⑥工资核算'!$D$12,'A-b-⑥工资核算'!$B$12,AB34='A-b-⑥工资核算'!$D$13,'A-b-⑥工资核算'!$B$13,AB34='A-b-⑥工资核算'!$D$14,'A-b-⑥工资核算'!$B$14,AB34='A-b-⑥工资核算'!$D$15,'A-b-⑥工资核算'!$B$15))</f>
        <v>0</v>
      </c>
      <c r="AD34" s="9">
        <f t="shared" si="11"/>
        <v>0</v>
      </c>
      <c r="AE34" s="8">
        <f t="shared" si="0"/>
        <v>0</v>
      </c>
      <c r="AF34" s="18">
        <f t="shared" si="12"/>
        <v>2000</v>
      </c>
      <c r="AG34" s="9">
        <f t="shared" si="13"/>
        <v>2000</v>
      </c>
      <c r="AH34" s="55">
        <f>_xlfn.XLOOKUP(A34,[1]工资核对的全字段!$C:$C,[1]工资核对的全字段!$BC:$BC,0)</f>
        <v>2000</v>
      </c>
      <c r="AI34" s="55">
        <f t="shared" si="14"/>
        <v>0</v>
      </c>
    </row>
    <row r="35" spans="1:35" ht="15.75" customHeight="1" x14ac:dyDescent="0.15">
      <c r="A35" s="5" t="str">
        <v>黎茂婷</v>
      </c>
      <c r="B35" s="5" t="str">
        <f>_xlfn.XLOOKUP(A35,'B-a-26考勤汇总表'!D:D,'B-a-26考勤汇总表'!A:A,0)</f>
        <v>静居寺</v>
      </c>
      <c r="C35" s="5" t="str">
        <f>_xlfn.XLOOKUP(B35,'A-b-⑥工资核算'!J:J,'A-b-⑥工资核算'!K:K,0)</f>
        <v>老店</v>
      </c>
      <c r="D35" s="5">
        <f>_xlfn.XLOOKUP(A35,'B-a-26考勤汇总表'!D:D,'B-a-26考勤汇总表'!AP:AP,0)</f>
        <v>31</v>
      </c>
      <c r="E35" s="5">
        <f>IF(A35="","",_xlfn.XLOOKUP(A35,'B-a-26考勤汇总表'!D:D,'B-a-26考勤汇总表'!U:U,0))</f>
        <v>0</v>
      </c>
      <c r="F35" s="5" t="str">
        <f t="shared" si="1"/>
        <v/>
      </c>
      <c r="G35" s="5">
        <f>_xlfn.XLOOKUP('健康师-人工底薪'!A35,'B-a-③呈现-消耗明细表③'!C:C,'B-a-③呈现-消耗明细表③'!D:D,0)</f>
        <v>141</v>
      </c>
      <c r="H35" s="5">
        <f>_xlfn.XLOOKUP(A35,'B-a-③呈现-消耗明细表③'!C:C,'B-a-③呈现-消耗明细表③'!E:E,0)</f>
        <v>46794.41</v>
      </c>
      <c r="I35" s="5">
        <f>IF(F35="",LOOKUP(G35,'A-b-⑥工资核算'!$C$4:$C$7,'A-b-⑥工资核算'!$E$4:$E$7),"")</f>
        <v>2</v>
      </c>
      <c r="J35" s="5">
        <f>IF(F35="",LOOKUP(H35,'A-b-⑥工资核算'!$D$4:$D$7,'A-b-⑥工资核算'!$E$4:$E$7),"")</f>
        <v>3</v>
      </c>
      <c r="K35" s="5">
        <f>IF(AND(I35&gt;0,J35&gt;0),MIN(I35,J35),IF(OR(LOOKUP(G35,'A-b-⑥工资核算'!$C$4:$C$7,'A-b-⑥工资核算'!$E$4:$E$7)&gt;0,LOOKUP(H35,'A-b-⑥工资核算'!$D$4:$D$7,'A-b-⑥工资核算'!$E$4:$E$7)&gt;0),1,0))</f>
        <v>2</v>
      </c>
      <c r="L35" s="5" cm="1">
        <f t="array" ref="L35">IF(A35="","",IF(F35="",_xlfn.IFS(K35='A-b-⑥工资核算'!$E$4,'A-b-⑥工资核算'!$B$4,K35='A-b-⑥工资核算'!$E$5,'A-b-⑥工资核算'!$B$5,K35='A-b-⑥工资核算'!$E$6,'A-b-⑥工资核算'!$B$6,'健康师-人工底薪'!K35='A-b-⑥工资核算'!$E$7,'A-b-⑥工资核算'!$B$7),0))</f>
        <v>2200</v>
      </c>
      <c r="M35" s="7" t="str">
        <f t="shared" si="2"/>
        <v/>
      </c>
      <c r="N35" s="7" t="str">
        <f t="shared" si="3"/>
        <v/>
      </c>
      <c r="O35" s="46" t="str">
        <f>IF(F35="","",LOOKUP(M35,'A-b-⑥工资核算'!$F$4:$F$7,'A-b-⑥工资核算'!$E$4:$E$7))</f>
        <v/>
      </c>
      <c r="P35" s="46" t="str">
        <f>IF(F35="","",LOOKUP(N35,'A-b-⑥工资核算'!$G$4:$G$7,'A-b-⑥工资核算'!$E$4:$E$7))</f>
        <v/>
      </c>
      <c r="Q35" s="5">
        <f>IF(F35="不足",IF(AND(O35&gt;0,P35&gt;0),MIN(O35,P35),IF(OR(LOOKUP(M35,'A-b-⑥工资核算'!$F$4:$F$7,'A-b-⑥工资核算'!$E$4:$E$7)&gt;0,LOOKUP(N35,'A-b-⑥工资核算'!$G$4:$G$7,'A-b-⑥工资核算'!$E$4:$E$7)&gt;0),1,0)),0)</f>
        <v>0</v>
      </c>
      <c r="R35" s="5" cm="1">
        <f t="array" ref="R35">IF(F35="",0,_xlfn.IFS(Q35='A-b-⑥工资核算'!$E$4,'A-b-⑥工资核算'!$B$4,'健康师-人工底薪'!Q35='A-b-⑥工资核算'!$E$5,'A-b-⑥工资核算'!$B$5,Q35='A-b-⑥工资核算'!$E$6,'A-b-⑥工资核算'!$B$6,'健康师-人工底薪'!Q35='A-b-⑥工资核算'!$E$7,'A-b-⑥工资核算'!$B$7))</f>
        <v>0</v>
      </c>
      <c r="S35" s="5">
        <f t="shared" si="4"/>
        <v>2200</v>
      </c>
      <c r="T35" s="5">
        <f t="shared" si="5"/>
        <v>0</v>
      </c>
      <c r="U35" s="8">
        <f t="shared" si="6"/>
        <v>2200</v>
      </c>
      <c r="V35" s="5" t="str">
        <f>IF(F35="",IF(C35=$V$5,IF(F35="",LOOKUP(G35,'A-b-⑥工资核算'!$C$12:$C$15,'A-b-⑥工资核算'!$D$12:$D$15),""),""),"")</f>
        <v/>
      </c>
      <c r="W35" s="5" t="str">
        <f t="shared" si="7"/>
        <v/>
      </c>
      <c r="X35" s="5" t="str">
        <f t="shared" si="8"/>
        <v/>
      </c>
      <c r="Y35" s="5" cm="1">
        <f t="array" ref="Y35">IF(X35="",0,_xlfn.IFS(X35='A-b-⑥工资核算'!$D$12,'A-b-⑥工资核算'!$B$12,X35='A-b-⑥工资核算'!$D$13,'A-b-⑥工资核算'!$B$13,X35='A-b-⑥工资核算'!$D$14,'A-b-⑥工资核算'!$B$14,'健康师-人工底薪'!X35='A-b-⑥工资核算'!$D$15,'A-b-⑥工资核算'!$B$15))</f>
        <v>0</v>
      </c>
      <c r="Z35" s="9" t="str">
        <f>IF(C35=$V$5,IF(F35="不足",LOOKUP(M35,'A-b-⑥工资核算'!$E$12:$E$15,'A-b-⑥工资核算'!$D$12:$D$15),""),"")</f>
        <v/>
      </c>
      <c r="AA35" s="9" t="str">
        <f t="shared" si="9"/>
        <v/>
      </c>
      <c r="AB35" s="5" t="str">
        <f t="shared" si="10"/>
        <v/>
      </c>
      <c r="AC35" s="5" cm="1">
        <f t="array" ref="AC35">IF(AB35="",0,_xlfn.IFS(AB35='A-b-⑥工资核算'!$D$12,'A-b-⑥工资核算'!$B$12,AB35='A-b-⑥工资核算'!$D$13,'A-b-⑥工资核算'!$B$13,AB35='A-b-⑥工资核算'!$D$14,'A-b-⑥工资核算'!$B$14,AB35='A-b-⑥工资核算'!$D$15,'A-b-⑥工资核算'!$B$15))</f>
        <v>0</v>
      </c>
      <c r="AD35" s="9">
        <f t="shared" si="11"/>
        <v>0</v>
      </c>
      <c r="AE35" s="8">
        <f t="shared" si="0"/>
        <v>0</v>
      </c>
      <c r="AF35" s="18">
        <f t="shared" si="12"/>
        <v>2200</v>
      </c>
      <c r="AG35" s="9">
        <f t="shared" si="13"/>
        <v>2200</v>
      </c>
      <c r="AH35" s="55">
        <f>_xlfn.XLOOKUP(A35,[1]工资核对的全字段!$C:$C,[1]工资核对的全字段!$BC:$BC,0)</f>
        <v>2200</v>
      </c>
      <c r="AI35" s="55">
        <f t="shared" si="14"/>
        <v>0</v>
      </c>
    </row>
    <row r="36" spans="1:35" ht="15.75" customHeight="1" x14ac:dyDescent="0.15">
      <c r="A36" s="5" t="str">
        <v>陈小琴</v>
      </c>
      <c r="B36" s="5">
        <f>_xlfn.XLOOKUP(A36,'B-a-26考勤汇总表'!D:D,'B-a-26考勤汇总表'!A:A,0)</f>
        <v>468</v>
      </c>
      <c r="C36" s="5" t="str">
        <f>_xlfn.XLOOKUP(B36,'A-b-⑥工资核算'!J:J,'A-b-⑥工资核算'!K:K,0)</f>
        <v>老店</v>
      </c>
      <c r="D36" s="5">
        <f>_xlfn.XLOOKUP(A36,'B-a-26考勤汇总表'!D:D,'B-a-26考勤汇总表'!AP:AP,0)</f>
        <v>31</v>
      </c>
      <c r="E36" s="5">
        <f>IF(A36="","",_xlfn.XLOOKUP(A36,'B-a-26考勤汇总表'!D:D,'B-a-26考勤汇总表'!U:U,0))</f>
        <v>0</v>
      </c>
      <c r="F36" s="5" t="str">
        <f t="shared" si="1"/>
        <v/>
      </c>
      <c r="G36" s="5">
        <f>_xlfn.XLOOKUP('健康师-人工底薪'!A36,'B-a-③呈现-消耗明细表③'!C:C,'B-a-③呈现-消耗明细表③'!D:D,0)</f>
        <v>142</v>
      </c>
      <c r="H36" s="5">
        <f>_xlfn.XLOOKUP(A36,'B-a-③呈现-消耗明细表③'!C:C,'B-a-③呈现-消耗明细表③'!E:E,0)</f>
        <v>65626.87</v>
      </c>
      <c r="I36" s="5">
        <f>IF(F36="",LOOKUP(G36,'A-b-⑥工资核算'!$C$4:$C$7,'A-b-⑥工资核算'!$E$4:$E$7),"")</f>
        <v>2</v>
      </c>
      <c r="J36" s="5">
        <f>IF(F36="",LOOKUP(H36,'A-b-⑥工资核算'!$D$4:$D$7,'A-b-⑥工资核算'!$E$4:$E$7),"")</f>
        <v>3</v>
      </c>
      <c r="K36" s="5">
        <f>IF(AND(I36&gt;0,J36&gt;0),MIN(I36,J36),IF(OR(LOOKUP(G36,'A-b-⑥工资核算'!$C$4:$C$7,'A-b-⑥工资核算'!$E$4:$E$7)&gt;0,LOOKUP(H36,'A-b-⑥工资核算'!$D$4:$D$7,'A-b-⑥工资核算'!$E$4:$E$7)&gt;0),1,0))</f>
        <v>2</v>
      </c>
      <c r="L36" s="5" cm="1">
        <f t="array" ref="L36">IF(A36="","",IF(F36="",_xlfn.IFS(K36='A-b-⑥工资核算'!$E$4,'A-b-⑥工资核算'!$B$4,K36='A-b-⑥工资核算'!$E$5,'A-b-⑥工资核算'!$B$5,K36='A-b-⑥工资核算'!$E$6,'A-b-⑥工资核算'!$B$6,'健康师-人工底薪'!K36='A-b-⑥工资核算'!$E$7,'A-b-⑥工资核算'!$B$7),0))</f>
        <v>2200</v>
      </c>
      <c r="M36" s="7" t="str">
        <f t="shared" si="2"/>
        <v/>
      </c>
      <c r="N36" s="7" t="str">
        <f t="shared" si="3"/>
        <v/>
      </c>
      <c r="O36" s="46" t="str">
        <f>IF(F36="","",LOOKUP(M36,'A-b-⑥工资核算'!$F$4:$F$7,'A-b-⑥工资核算'!$E$4:$E$7))</f>
        <v/>
      </c>
      <c r="P36" s="46" t="str">
        <f>IF(F36="","",LOOKUP(N36,'A-b-⑥工资核算'!$G$4:$G$7,'A-b-⑥工资核算'!$E$4:$E$7))</f>
        <v/>
      </c>
      <c r="Q36" s="5">
        <f>IF(F36="不足",IF(AND(O36&gt;0,P36&gt;0),MIN(O36,P36),IF(OR(LOOKUP(M36,'A-b-⑥工资核算'!$F$4:$F$7,'A-b-⑥工资核算'!$E$4:$E$7)&gt;0,LOOKUP(N36,'A-b-⑥工资核算'!$G$4:$G$7,'A-b-⑥工资核算'!$E$4:$E$7)&gt;0),1,0)),0)</f>
        <v>0</v>
      </c>
      <c r="R36" s="5" cm="1">
        <f t="array" ref="R36">IF(F36="",0,_xlfn.IFS(Q36='A-b-⑥工资核算'!$E$4,'A-b-⑥工资核算'!$B$4,'健康师-人工底薪'!Q36='A-b-⑥工资核算'!$E$5,'A-b-⑥工资核算'!$B$5,Q36='A-b-⑥工资核算'!$E$6,'A-b-⑥工资核算'!$B$6,'健康师-人工底薪'!Q36='A-b-⑥工资核算'!$E$7,'A-b-⑥工资核算'!$B$7))</f>
        <v>0</v>
      </c>
      <c r="S36" s="5">
        <f t="shared" si="4"/>
        <v>2200</v>
      </c>
      <c r="T36" s="5">
        <f t="shared" si="5"/>
        <v>0</v>
      </c>
      <c r="U36" s="8">
        <f t="shared" si="6"/>
        <v>2200</v>
      </c>
      <c r="V36" s="5" t="str">
        <f>IF(F36="",IF(C36=$V$5,IF(F36="",LOOKUP(G36,'A-b-⑥工资核算'!$C$12:$C$15,'A-b-⑥工资核算'!$D$12:$D$15),""),""),"")</f>
        <v/>
      </c>
      <c r="W36" s="5" t="str">
        <f t="shared" si="7"/>
        <v/>
      </c>
      <c r="X36" s="5" t="str">
        <f t="shared" si="8"/>
        <v/>
      </c>
      <c r="Y36" s="5" cm="1">
        <f t="array" ref="Y36">IF(X36="",0,_xlfn.IFS(X36='A-b-⑥工资核算'!$D$12,'A-b-⑥工资核算'!$B$12,X36='A-b-⑥工资核算'!$D$13,'A-b-⑥工资核算'!$B$13,X36='A-b-⑥工资核算'!$D$14,'A-b-⑥工资核算'!$B$14,'健康师-人工底薪'!X36='A-b-⑥工资核算'!$D$15,'A-b-⑥工资核算'!$B$15))</f>
        <v>0</v>
      </c>
      <c r="Z36" s="9" t="str">
        <f>IF(C36=$V$5,IF(F36="不足",LOOKUP(M36,'A-b-⑥工资核算'!$E$12:$E$15,'A-b-⑥工资核算'!$D$12:$D$15),""),"")</f>
        <v/>
      </c>
      <c r="AA36" s="9" t="str">
        <f t="shared" si="9"/>
        <v/>
      </c>
      <c r="AB36" s="5" t="str">
        <f t="shared" si="10"/>
        <v/>
      </c>
      <c r="AC36" s="5" cm="1">
        <f t="array" ref="AC36">IF(AB36="",0,_xlfn.IFS(AB36='A-b-⑥工资核算'!$D$12,'A-b-⑥工资核算'!$B$12,AB36='A-b-⑥工资核算'!$D$13,'A-b-⑥工资核算'!$B$13,AB36='A-b-⑥工资核算'!$D$14,'A-b-⑥工资核算'!$B$14,AB36='A-b-⑥工资核算'!$D$15,'A-b-⑥工资核算'!$B$15))</f>
        <v>0</v>
      </c>
      <c r="AD36" s="9">
        <f t="shared" si="11"/>
        <v>0</v>
      </c>
      <c r="AE36" s="8">
        <f t="shared" si="0"/>
        <v>0</v>
      </c>
      <c r="AF36" s="18">
        <f t="shared" si="12"/>
        <v>2200</v>
      </c>
      <c r="AG36" s="9">
        <f t="shared" si="13"/>
        <v>2200</v>
      </c>
      <c r="AH36" s="55">
        <f>_xlfn.XLOOKUP(A36,[1]工资核对的全字段!$C:$C,[1]工资核对的全字段!$BC:$BC,0)</f>
        <v>2200</v>
      </c>
      <c r="AI36" s="55">
        <f t="shared" si="14"/>
        <v>0</v>
      </c>
    </row>
    <row r="37" spans="1:35" ht="15.75" customHeight="1" x14ac:dyDescent="0.15">
      <c r="A37" s="5" t="str">
        <v>刘恬恬</v>
      </c>
      <c r="B37" s="5">
        <f>_xlfn.XLOOKUP(A37,'B-a-26考勤汇总表'!D:D,'B-a-26考勤汇总表'!A:A,0)</f>
        <v>468</v>
      </c>
      <c r="C37" s="5" t="str">
        <f>_xlfn.XLOOKUP(B37,'A-b-⑥工资核算'!J:J,'A-b-⑥工资核算'!K:K,0)</f>
        <v>老店</v>
      </c>
      <c r="D37" s="5">
        <f>_xlfn.XLOOKUP(A37,'B-a-26考勤汇总表'!D:D,'B-a-26考勤汇总表'!AP:AP,0)</f>
        <v>31</v>
      </c>
      <c r="E37" s="5">
        <f>IF(A37="","",_xlfn.XLOOKUP(A37,'B-a-26考勤汇总表'!D:D,'B-a-26考勤汇总表'!U:U,0))</f>
        <v>0</v>
      </c>
      <c r="F37" s="5" t="str">
        <f t="shared" si="1"/>
        <v/>
      </c>
      <c r="G37" s="5">
        <f>_xlfn.XLOOKUP('健康师-人工底薪'!A37,'B-a-③呈现-消耗明细表③'!C:C,'B-a-③呈现-消耗明细表③'!D:D,0)</f>
        <v>128</v>
      </c>
      <c r="H37" s="5">
        <f>_xlfn.XLOOKUP(A37,'B-a-③呈现-消耗明细表③'!C:C,'B-a-③呈现-消耗明细表③'!E:E,0)</f>
        <v>25060.39</v>
      </c>
      <c r="I37" s="5">
        <f>IF(F37="",LOOKUP(G37,'A-b-⑥工资核算'!$C$4:$C$7,'A-b-⑥工资核算'!$E$4:$E$7),"")</f>
        <v>2</v>
      </c>
      <c r="J37" s="5">
        <f>IF(F37="",LOOKUP(H37,'A-b-⑥工资核算'!$D$4:$D$7,'A-b-⑥工资核算'!$E$4:$E$7),"")</f>
        <v>2</v>
      </c>
      <c r="K37" s="5">
        <f>IF(AND(I37&gt;0,J37&gt;0),MIN(I37,J37),IF(OR(LOOKUP(G37,'A-b-⑥工资核算'!$C$4:$C$7,'A-b-⑥工资核算'!$E$4:$E$7)&gt;0,LOOKUP(H37,'A-b-⑥工资核算'!$D$4:$D$7,'A-b-⑥工资核算'!$E$4:$E$7)&gt;0),1,0))</f>
        <v>2</v>
      </c>
      <c r="L37" s="5" cm="1">
        <f t="array" ref="L37">IF(A37="","",IF(F37="",_xlfn.IFS(K37='A-b-⑥工资核算'!$E$4,'A-b-⑥工资核算'!$B$4,K37='A-b-⑥工资核算'!$E$5,'A-b-⑥工资核算'!$B$5,K37='A-b-⑥工资核算'!$E$6,'A-b-⑥工资核算'!$B$6,'健康师-人工底薪'!K37='A-b-⑥工资核算'!$E$7,'A-b-⑥工资核算'!$B$7),0))</f>
        <v>2200</v>
      </c>
      <c r="M37" s="7" t="str">
        <f t="shared" si="2"/>
        <v/>
      </c>
      <c r="N37" s="7" t="str">
        <f t="shared" si="3"/>
        <v/>
      </c>
      <c r="O37" s="46" t="str">
        <f>IF(F37="","",LOOKUP(M37,'A-b-⑥工资核算'!$F$4:$F$7,'A-b-⑥工资核算'!$E$4:$E$7))</f>
        <v/>
      </c>
      <c r="P37" s="46" t="str">
        <f>IF(F37="","",LOOKUP(N37,'A-b-⑥工资核算'!$G$4:$G$7,'A-b-⑥工资核算'!$E$4:$E$7))</f>
        <v/>
      </c>
      <c r="Q37" s="5">
        <f>IF(F37="不足",IF(AND(O37&gt;0,P37&gt;0),MIN(O37,P37),IF(OR(LOOKUP(M37,'A-b-⑥工资核算'!$F$4:$F$7,'A-b-⑥工资核算'!$E$4:$E$7)&gt;0,LOOKUP(N37,'A-b-⑥工资核算'!$G$4:$G$7,'A-b-⑥工资核算'!$E$4:$E$7)&gt;0),1,0)),0)</f>
        <v>0</v>
      </c>
      <c r="R37" s="5" cm="1">
        <f t="array" ref="R37">IF(F37="",0,_xlfn.IFS(Q37='A-b-⑥工资核算'!$E$4,'A-b-⑥工资核算'!$B$4,'健康师-人工底薪'!Q37='A-b-⑥工资核算'!$E$5,'A-b-⑥工资核算'!$B$5,Q37='A-b-⑥工资核算'!$E$6,'A-b-⑥工资核算'!$B$6,'健康师-人工底薪'!Q37='A-b-⑥工资核算'!$E$7,'A-b-⑥工资核算'!$B$7))</f>
        <v>0</v>
      </c>
      <c r="S37" s="5">
        <f t="shared" si="4"/>
        <v>2200</v>
      </c>
      <c r="T37" s="5">
        <f t="shared" si="5"/>
        <v>0</v>
      </c>
      <c r="U37" s="8">
        <f t="shared" si="6"/>
        <v>2200</v>
      </c>
      <c r="V37" s="5" t="str">
        <f>IF(F37="",IF(C37=$V$5,IF(F37="",LOOKUP(G37,'A-b-⑥工资核算'!$C$12:$C$15,'A-b-⑥工资核算'!$D$12:$D$15),""),""),"")</f>
        <v/>
      </c>
      <c r="W37" s="5" t="str">
        <f t="shared" si="7"/>
        <v/>
      </c>
      <c r="X37" s="5" t="str">
        <f t="shared" si="8"/>
        <v/>
      </c>
      <c r="Y37" s="5" cm="1">
        <f t="array" ref="Y37">IF(X37="",0,_xlfn.IFS(X37='A-b-⑥工资核算'!$D$12,'A-b-⑥工资核算'!$B$12,X37='A-b-⑥工资核算'!$D$13,'A-b-⑥工资核算'!$B$13,X37='A-b-⑥工资核算'!$D$14,'A-b-⑥工资核算'!$B$14,'健康师-人工底薪'!X37='A-b-⑥工资核算'!$D$15,'A-b-⑥工资核算'!$B$15))</f>
        <v>0</v>
      </c>
      <c r="Z37" s="9" t="str">
        <f>IF(C37=$V$5,IF(F37="不足",LOOKUP(M37,'A-b-⑥工资核算'!$E$12:$E$15,'A-b-⑥工资核算'!$D$12:$D$15),""),"")</f>
        <v/>
      </c>
      <c r="AA37" s="9" t="str">
        <f t="shared" si="9"/>
        <v/>
      </c>
      <c r="AB37" s="5" t="str">
        <f t="shared" si="10"/>
        <v/>
      </c>
      <c r="AC37" s="5" cm="1">
        <f t="array" ref="AC37">IF(AB37="",0,_xlfn.IFS(AB37='A-b-⑥工资核算'!$D$12,'A-b-⑥工资核算'!$B$12,AB37='A-b-⑥工资核算'!$D$13,'A-b-⑥工资核算'!$B$13,AB37='A-b-⑥工资核算'!$D$14,'A-b-⑥工资核算'!$B$14,AB37='A-b-⑥工资核算'!$D$15,'A-b-⑥工资核算'!$B$15))</f>
        <v>0</v>
      </c>
      <c r="AD37" s="9">
        <f t="shared" si="11"/>
        <v>0</v>
      </c>
      <c r="AE37" s="8">
        <f t="shared" si="0"/>
        <v>0</v>
      </c>
      <c r="AF37" s="18">
        <f t="shared" si="12"/>
        <v>2200</v>
      </c>
      <c r="AG37" s="9">
        <f t="shared" si="13"/>
        <v>2200</v>
      </c>
      <c r="AH37" s="55">
        <f>_xlfn.XLOOKUP(A37,[1]工资核对的全字段!$C:$C,[1]工资核对的全字段!$BC:$BC,0)</f>
        <v>2200</v>
      </c>
      <c r="AI37" s="55">
        <f t="shared" si="14"/>
        <v>0</v>
      </c>
    </row>
    <row r="38" spans="1:35" ht="15.75" customHeight="1" x14ac:dyDescent="0.15">
      <c r="A38" s="5" t="str">
        <v>苟小春</v>
      </c>
      <c r="B38" s="5">
        <f>_xlfn.XLOOKUP(A38,'B-a-26考勤汇总表'!D:D,'B-a-26考勤汇总表'!A:A,0)</f>
        <v>468</v>
      </c>
      <c r="C38" s="5" t="str">
        <f>_xlfn.XLOOKUP(B38,'A-b-⑥工资核算'!J:J,'A-b-⑥工资核算'!K:K,0)</f>
        <v>老店</v>
      </c>
      <c r="D38" s="5">
        <f>_xlfn.XLOOKUP(A38,'B-a-26考勤汇总表'!D:D,'B-a-26考勤汇总表'!AP:AP,0)</f>
        <v>31</v>
      </c>
      <c r="E38" s="5">
        <f>IF(A38="","",_xlfn.XLOOKUP(A38,'B-a-26考勤汇总表'!D:D,'B-a-26考勤汇总表'!U:U,0))</f>
        <v>0</v>
      </c>
      <c r="F38" s="5" t="str">
        <f t="shared" si="1"/>
        <v/>
      </c>
      <c r="G38" s="5">
        <f>_xlfn.XLOOKUP('健康师-人工底薪'!A38,'B-a-③呈现-消耗明细表③'!C:C,'B-a-③呈现-消耗明细表③'!D:D,0)</f>
        <v>129</v>
      </c>
      <c r="H38" s="5">
        <f>_xlfn.XLOOKUP(A38,'B-a-③呈现-消耗明细表③'!C:C,'B-a-③呈现-消耗明细表③'!E:E,0)</f>
        <v>24362.94</v>
      </c>
      <c r="I38" s="5">
        <f>IF(F38="",LOOKUP(G38,'A-b-⑥工资核算'!$C$4:$C$7,'A-b-⑥工资核算'!$E$4:$E$7),"")</f>
        <v>2</v>
      </c>
      <c r="J38" s="5">
        <f>IF(F38="",LOOKUP(H38,'A-b-⑥工资核算'!$D$4:$D$7,'A-b-⑥工资核算'!$E$4:$E$7),"")</f>
        <v>2</v>
      </c>
      <c r="K38" s="5">
        <f>IF(AND(I38&gt;0,J38&gt;0),MIN(I38,J38),IF(OR(LOOKUP(G38,'A-b-⑥工资核算'!$C$4:$C$7,'A-b-⑥工资核算'!$E$4:$E$7)&gt;0,LOOKUP(H38,'A-b-⑥工资核算'!$D$4:$D$7,'A-b-⑥工资核算'!$E$4:$E$7)&gt;0),1,0))</f>
        <v>2</v>
      </c>
      <c r="L38" s="5" cm="1">
        <f t="array" ref="L38">IF(A38="","",IF(F38="",_xlfn.IFS(K38='A-b-⑥工资核算'!$E$4,'A-b-⑥工资核算'!$B$4,K38='A-b-⑥工资核算'!$E$5,'A-b-⑥工资核算'!$B$5,K38='A-b-⑥工资核算'!$E$6,'A-b-⑥工资核算'!$B$6,'健康师-人工底薪'!K38='A-b-⑥工资核算'!$E$7,'A-b-⑥工资核算'!$B$7),0))</f>
        <v>2200</v>
      </c>
      <c r="M38" s="7" t="str">
        <f t="shared" si="2"/>
        <v/>
      </c>
      <c r="N38" s="7" t="str">
        <f t="shared" si="3"/>
        <v/>
      </c>
      <c r="O38" s="46" t="str">
        <f>IF(F38="","",LOOKUP(M38,'A-b-⑥工资核算'!$F$4:$F$7,'A-b-⑥工资核算'!$E$4:$E$7))</f>
        <v/>
      </c>
      <c r="P38" s="46" t="str">
        <f>IF(F38="","",LOOKUP(N38,'A-b-⑥工资核算'!$G$4:$G$7,'A-b-⑥工资核算'!$E$4:$E$7))</f>
        <v/>
      </c>
      <c r="Q38" s="5">
        <f>IF(F38="不足",IF(AND(O38&gt;0,P38&gt;0),MIN(O38,P38),IF(OR(LOOKUP(M38,'A-b-⑥工资核算'!$F$4:$F$7,'A-b-⑥工资核算'!$E$4:$E$7)&gt;0,LOOKUP(N38,'A-b-⑥工资核算'!$G$4:$G$7,'A-b-⑥工资核算'!$E$4:$E$7)&gt;0),1,0)),0)</f>
        <v>0</v>
      </c>
      <c r="R38" s="5" cm="1">
        <f t="array" ref="R38">IF(F38="",0,_xlfn.IFS(Q38='A-b-⑥工资核算'!$E$4,'A-b-⑥工资核算'!$B$4,'健康师-人工底薪'!Q38='A-b-⑥工资核算'!$E$5,'A-b-⑥工资核算'!$B$5,Q38='A-b-⑥工资核算'!$E$6,'A-b-⑥工资核算'!$B$6,'健康师-人工底薪'!Q38='A-b-⑥工资核算'!$E$7,'A-b-⑥工资核算'!$B$7))</f>
        <v>0</v>
      </c>
      <c r="S38" s="5">
        <f t="shared" si="4"/>
        <v>2200</v>
      </c>
      <c r="T38" s="5">
        <f t="shared" si="5"/>
        <v>0</v>
      </c>
      <c r="U38" s="8">
        <f t="shared" si="6"/>
        <v>2200</v>
      </c>
      <c r="V38" s="5" t="str">
        <f>IF(F38="",IF(C38=$V$5,IF(F38="",LOOKUP(G38,'A-b-⑥工资核算'!$C$12:$C$15,'A-b-⑥工资核算'!$D$12:$D$15),""),""),"")</f>
        <v/>
      </c>
      <c r="W38" s="5" t="str">
        <f t="shared" si="7"/>
        <v/>
      </c>
      <c r="X38" s="5" t="str">
        <f t="shared" si="8"/>
        <v/>
      </c>
      <c r="Y38" s="5" cm="1">
        <f t="array" ref="Y38">IF(X38="",0,_xlfn.IFS(X38='A-b-⑥工资核算'!$D$12,'A-b-⑥工资核算'!$B$12,X38='A-b-⑥工资核算'!$D$13,'A-b-⑥工资核算'!$B$13,X38='A-b-⑥工资核算'!$D$14,'A-b-⑥工资核算'!$B$14,'健康师-人工底薪'!X38='A-b-⑥工资核算'!$D$15,'A-b-⑥工资核算'!$B$15))</f>
        <v>0</v>
      </c>
      <c r="Z38" s="9" t="str">
        <f>IF(C38=$V$5,IF(F38="不足",LOOKUP(M38,'A-b-⑥工资核算'!$E$12:$E$15,'A-b-⑥工资核算'!$D$12:$D$15),""),"")</f>
        <v/>
      </c>
      <c r="AA38" s="9" t="str">
        <f t="shared" si="9"/>
        <v/>
      </c>
      <c r="AB38" s="5" t="str">
        <f t="shared" si="10"/>
        <v/>
      </c>
      <c r="AC38" s="5" cm="1">
        <f t="array" ref="AC38">IF(AB38="",0,_xlfn.IFS(AB38='A-b-⑥工资核算'!$D$12,'A-b-⑥工资核算'!$B$12,AB38='A-b-⑥工资核算'!$D$13,'A-b-⑥工资核算'!$B$13,AB38='A-b-⑥工资核算'!$D$14,'A-b-⑥工资核算'!$B$14,AB38='A-b-⑥工资核算'!$D$15,'A-b-⑥工资核算'!$B$15))</f>
        <v>0</v>
      </c>
      <c r="AD38" s="9">
        <f t="shared" si="11"/>
        <v>0</v>
      </c>
      <c r="AE38" s="8">
        <f t="shared" si="0"/>
        <v>0</v>
      </c>
      <c r="AF38" s="18">
        <f t="shared" si="12"/>
        <v>2200</v>
      </c>
      <c r="AG38" s="9">
        <f t="shared" si="13"/>
        <v>2200</v>
      </c>
      <c r="AH38" s="55">
        <f>_xlfn.XLOOKUP(A38,[1]工资核对的全字段!$C:$C,[1]工资核对的全字段!$BC:$BC,0)</f>
        <v>2200</v>
      </c>
      <c r="AI38" s="55">
        <f t="shared" si="14"/>
        <v>0</v>
      </c>
    </row>
    <row r="39" spans="1:35" ht="15.75" customHeight="1" x14ac:dyDescent="0.15">
      <c r="A39" s="5" t="str">
        <v>李燕</v>
      </c>
      <c r="B39" s="5">
        <f>_xlfn.XLOOKUP(A39,'B-a-26考勤汇总表'!D:D,'B-a-26考勤汇总表'!A:A,0)</f>
        <v>468</v>
      </c>
      <c r="C39" s="5" t="str">
        <f>_xlfn.XLOOKUP(B39,'A-b-⑥工资核算'!J:J,'A-b-⑥工资核算'!K:K,0)</f>
        <v>老店</v>
      </c>
      <c r="D39" s="5">
        <f>_xlfn.XLOOKUP(A39,'B-a-26考勤汇总表'!D:D,'B-a-26考勤汇总表'!AP:AP,0)</f>
        <v>31</v>
      </c>
      <c r="E39" s="5">
        <f>IF(A39="","",_xlfn.XLOOKUP(A39,'B-a-26考勤汇总表'!D:D,'B-a-26考勤汇总表'!U:U,0))</f>
        <v>0</v>
      </c>
      <c r="F39" s="5" t="str">
        <f t="shared" si="1"/>
        <v/>
      </c>
      <c r="G39" s="5">
        <f>_xlfn.XLOOKUP('健康师-人工底薪'!A39,'B-a-③呈现-消耗明细表③'!C:C,'B-a-③呈现-消耗明细表③'!D:D,0)</f>
        <v>127</v>
      </c>
      <c r="H39" s="5">
        <f>_xlfn.XLOOKUP(A39,'B-a-③呈现-消耗明细表③'!C:C,'B-a-③呈现-消耗明细表③'!E:E,0)</f>
        <v>48303.1</v>
      </c>
      <c r="I39" s="5">
        <f>IF(F39="",LOOKUP(G39,'A-b-⑥工资核算'!$C$4:$C$7,'A-b-⑥工资核算'!$E$4:$E$7),"")</f>
        <v>2</v>
      </c>
      <c r="J39" s="5">
        <f>IF(F39="",LOOKUP(H39,'A-b-⑥工资核算'!$D$4:$D$7,'A-b-⑥工资核算'!$E$4:$E$7),"")</f>
        <v>3</v>
      </c>
      <c r="K39" s="5">
        <f>IF(AND(I39&gt;0,J39&gt;0),MIN(I39,J39),IF(OR(LOOKUP(G39,'A-b-⑥工资核算'!$C$4:$C$7,'A-b-⑥工资核算'!$E$4:$E$7)&gt;0,LOOKUP(H39,'A-b-⑥工资核算'!$D$4:$D$7,'A-b-⑥工资核算'!$E$4:$E$7)&gt;0),1,0))</f>
        <v>2</v>
      </c>
      <c r="L39" s="5" cm="1">
        <f t="array" ref="L39">IF(A39="","",IF(F39="",_xlfn.IFS(K39='A-b-⑥工资核算'!$E$4,'A-b-⑥工资核算'!$B$4,K39='A-b-⑥工资核算'!$E$5,'A-b-⑥工资核算'!$B$5,K39='A-b-⑥工资核算'!$E$6,'A-b-⑥工资核算'!$B$6,'健康师-人工底薪'!K39='A-b-⑥工资核算'!$E$7,'A-b-⑥工资核算'!$B$7),0))</f>
        <v>2200</v>
      </c>
      <c r="M39" s="7" t="str">
        <f t="shared" si="2"/>
        <v/>
      </c>
      <c r="N39" s="7" t="str">
        <f t="shared" si="3"/>
        <v/>
      </c>
      <c r="O39" s="46" t="str">
        <f>IF(F39="","",LOOKUP(M39,'A-b-⑥工资核算'!$F$4:$F$7,'A-b-⑥工资核算'!$E$4:$E$7))</f>
        <v/>
      </c>
      <c r="P39" s="46" t="str">
        <f>IF(F39="","",LOOKUP(N39,'A-b-⑥工资核算'!$G$4:$G$7,'A-b-⑥工资核算'!$E$4:$E$7))</f>
        <v/>
      </c>
      <c r="Q39" s="5">
        <f>IF(F39="不足",IF(AND(O39&gt;0,P39&gt;0),MIN(O39,P39),IF(OR(LOOKUP(M39,'A-b-⑥工资核算'!$F$4:$F$7,'A-b-⑥工资核算'!$E$4:$E$7)&gt;0,LOOKUP(N39,'A-b-⑥工资核算'!$G$4:$G$7,'A-b-⑥工资核算'!$E$4:$E$7)&gt;0),1,0)),0)</f>
        <v>0</v>
      </c>
      <c r="R39" s="5" cm="1">
        <f t="array" ref="R39">IF(F39="",0,_xlfn.IFS(Q39='A-b-⑥工资核算'!$E$4,'A-b-⑥工资核算'!$B$4,'健康师-人工底薪'!Q39='A-b-⑥工资核算'!$E$5,'A-b-⑥工资核算'!$B$5,Q39='A-b-⑥工资核算'!$E$6,'A-b-⑥工资核算'!$B$6,'健康师-人工底薪'!Q39='A-b-⑥工资核算'!$E$7,'A-b-⑥工资核算'!$B$7))</f>
        <v>0</v>
      </c>
      <c r="S39" s="5">
        <f t="shared" si="4"/>
        <v>2200</v>
      </c>
      <c r="T39" s="5">
        <f t="shared" si="5"/>
        <v>0</v>
      </c>
      <c r="U39" s="8">
        <f t="shared" si="6"/>
        <v>2200</v>
      </c>
      <c r="V39" s="5" t="str">
        <f>IF(F39="",IF(C39=$V$5,IF(F39="",LOOKUP(G39,'A-b-⑥工资核算'!$C$12:$C$15,'A-b-⑥工资核算'!$D$12:$D$15),""),""),"")</f>
        <v/>
      </c>
      <c r="W39" s="5" t="str">
        <f t="shared" si="7"/>
        <v/>
      </c>
      <c r="X39" s="5" t="str">
        <f t="shared" si="8"/>
        <v/>
      </c>
      <c r="Y39" s="5" cm="1">
        <f t="array" ref="Y39">IF(X39="",0,_xlfn.IFS(X39='A-b-⑥工资核算'!$D$12,'A-b-⑥工资核算'!$B$12,X39='A-b-⑥工资核算'!$D$13,'A-b-⑥工资核算'!$B$13,X39='A-b-⑥工资核算'!$D$14,'A-b-⑥工资核算'!$B$14,'健康师-人工底薪'!X39='A-b-⑥工资核算'!$D$15,'A-b-⑥工资核算'!$B$15))</f>
        <v>0</v>
      </c>
      <c r="Z39" s="9" t="str">
        <f>IF(C39=$V$5,IF(F39="不足",LOOKUP(M39,'A-b-⑥工资核算'!$E$12:$E$15,'A-b-⑥工资核算'!$D$12:$D$15),""),"")</f>
        <v/>
      </c>
      <c r="AA39" s="9" t="str">
        <f t="shared" si="9"/>
        <v/>
      </c>
      <c r="AB39" s="5" t="str">
        <f t="shared" si="10"/>
        <v/>
      </c>
      <c r="AC39" s="5" cm="1">
        <f t="array" ref="AC39">IF(AB39="",0,_xlfn.IFS(AB39='A-b-⑥工资核算'!$D$12,'A-b-⑥工资核算'!$B$12,AB39='A-b-⑥工资核算'!$D$13,'A-b-⑥工资核算'!$B$13,AB39='A-b-⑥工资核算'!$D$14,'A-b-⑥工资核算'!$B$14,AB39='A-b-⑥工资核算'!$D$15,'A-b-⑥工资核算'!$B$15))</f>
        <v>0</v>
      </c>
      <c r="AD39" s="9">
        <f t="shared" si="11"/>
        <v>0</v>
      </c>
      <c r="AE39" s="8">
        <f t="shared" ref="AE39:AE70" si="15">ROUNDUP(AD39/DAY(DATE($A$3,$B$3+1,0))*D39,2)</f>
        <v>0</v>
      </c>
      <c r="AF39" s="18">
        <f t="shared" ref="AF39:AF70" si="16">AE39+U39</f>
        <v>2200</v>
      </c>
      <c r="AG39" s="9">
        <f t="shared" si="13"/>
        <v>2200</v>
      </c>
      <c r="AH39" s="55">
        <f>_xlfn.XLOOKUP(A39,[1]工资核对的全字段!$C:$C,[1]工资核对的全字段!$BC:$BC,0)</f>
        <v>2200</v>
      </c>
      <c r="AI39" s="55">
        <f t="shared" si="14"/>
        <v>0</v>
      </c>
    </row>
    <row r="40" spans="1:35" ht="15.75" customHeight="1" x14ac:dyDescent="0.15">
      <c r="A40" s="5" t="str">
        <v>陈萍</v>
      </c>
      <c r="B40" s="5">
        <f>_xlfn.XLOOKUP(A40,'B-a-26考勤汇总表'!D:D,'B-a-26考勤汇总表'!A:A,0)</f>
        <v>468</v>
      </c>
      <c r="C40" s="5" t="str">
        <f>_xlfn.XLOOKUP(B40,'A-b-⑥工资核算'!J:J,'A-b-⑥工资核算'!K:K,0)</f>
        <v>老店</v>
      </c>
      <c r="D40" s="5">
        <f>_xlfn.XLOOKUP(A40,'B-a-26考勤汇总表'!D:D,'B-a-26考勤汇总表'!AP:AP,0)</f>
        <v>31</v>
      </c>
      <c r="E40" s="5">
        <f>IF(A40="","",_xlfn.XLOOKUP(A40,'B-a-26考勤汇总表'!D:D,'B-a-26考勤汇总表'!U:U,0))</f>
        <v>0</v>
      </c>
      <c r="F40" s="5" t="str">
        <f t="shared" si="1"/>
        <v/>
      </c>
      <c r="G40" s="5">
        <f>_xlfn.XLOOKUP('健康师-人工底薪'!A40,'B-a-③呈现-消耗明细表③'!C:C,'B-a-③呈现-消耗明细表③'!D:D,0)</f>
        <v>116</v>
      </c>
      <c r="H40" s="5">
        <f>_xlfn.XLOOKUP(A40,'B-a-③呈现-消耗明细表③'!C:C,'B-a-③呈现-消耗明细表③'!E:E,0)</f>
        <v>14604.05</v>
      </c>
      <c r="I40" s="5">
        <f>IF(F40="",LOOKUP(G40,'A-b-⑥工资核算'!$C$4:$C$7,'A-b-⑥工资核算'!$E$4:$E$7),"")</f>
        <v>1</v>
      </c>
      <c r="J40" s="5">
        <f>IF(F40="",LOOKUP(H40,'A-b-⑥工资核算'!$D$4:$D$7,'A-b-⑥工资核算'!$E$4:$E$7),"")</f>
        <v>1</v>
      </c>
      <c r="K40" s="5">
        <f>IF(AND(I40&gt;0,J40&gt;0),MIN(I40,J40),IF(OR(LOOKUP(G40,'A-b-⑥工资核算'!$C$4:$C$7,'A-b-⑥工资核算'!$E$4:$E$7)&gt;0,LOOKUP(H40,'A-b-⑥工资核算'!$D$4:$D$7,'A-b-⑥工资核算'!$E$4:$E$7)&gt;0),1,0))</f>
        <v>1</v>
      </c>
      <c r="L40" s="5" cm="1">
        <f t="array" ref="L40">IF(A40="","",IF(F40="",_xlfn.IFS(K40='A-b-⑥工资核算'!$E$4,'A-b-⑥工资核算'!$B$4,K40='A-b-⑥工资核算'!$E$5,'A-b-⑥工资核算'!$B$5,K40='A-b-⑥工资核算'!$E$6,'A-b-⑥工资核算'!$B$6,'健康师-人工底薪'!K40='A-b-⑥工资核算'!$E$7,'A-b-⑥工资核算'!$B$7),0))</f>
        <v>2000</v>
      </c>
      <c r="M40" s="7" t="str">
        <f t="shared" si="2"/>
        <v/>
      </c>
      <c r="N40" s="7" t="str">
        <f t="shared" si="3"/>
        <v/>
      </c>
      <c r="O40" s="46" t="str">
        <f>IF(F40="","",LOOKUP(M40,'A-b-⑥工资核算'!$F$4:$F$7,'A-b-⑥工资核算'!$E$4:$E$7))</f>
        <v/>
      </c>
      <c r="P40" s="46" t="str">
        <f>IF(F40="","",LOOKUP(N40,'A-b-⑥工资核算'!$G$4:$G$7,'A-b-⑥工资核算'!$E$4:$E$7))</f>
        <v/>
      </c>
      <c r="Q40" s="5">
        <f>IF(F40="不足",IF(AND(O40&gt;0,P40&gt;0),MIN(O40,P40),IF(OR(LOOKUP(M40,'A-b-⑥工资核算'!$F$4:$F$7,'A-b-⑥工资核算'!$E$4:$E$7)&gt;0,LOOKUP(N40,'A-b-⑥工资核算'!$G$4:$G$7,'A-b-⑥工资核算'!$E$4:$E$7)&gt;0),1,0)),0)</f>
        <v>0</v>
      </c>
      <c r="R40" s="5" cm="1">
        <f t="array" ref="R40">IF(F40="",0,_xlfn.IFS(Q40='A-b-⑥工资核算'!$E$4,'A-b-⑥工资核算'!$B$4,'健康师-人工底薪'!Q40='A-b-⑥工资核算'!$E$5,'A-b-⑥工资核算'!$B$5,Q40='A-b-⑥工资核算'!$E$6,'A-b-⑥工资核算'!$B$6,'健康师-人工底薪'!Q40='A-b-⑥工资核算'!$E$7,'A-b-⑥工资核算'!$B$7))</f>
        <v>0</v>
      </c>
      <c r="S40" s="5">
        <f t="shared" si="4"/>
        <v>2000</v>
      </c>
      <c r="T40" s="5">
        <f t="shared" si="5"/>
        <v>0</v>
      </c>
      <c r="U40" s="8">
        <f t="shared" si="6"/>
        <v>2000</v>
      </c>
      <c r="V40" s="5" t="str">
        <f>IF(F40="",IF(C40=$V$5,IF(F40="",LOOKUP(G40,'A-b-⑥工资核算'!$C$12:$C$15,'A-b-⑥工资核算'!$D$12:$D$15),""),""),"")</f>
        <v/>
      </c>
      <c r="W40" s="5" t="str">
        <f t="shared" si="7"/>
        <v/>
      </c>
      <c r="X40" s="5" t="str">
        <f t="shared" si="8"/>
        <v/>
      </c>
      <c r="Y40" s="5" cm="1">
        <f t="array" ref="Y40">IF(X40="",0,_xlfn.IFS(X40='A-b-⑥工资核算'!$D$12,'A-b-⑥工资核算'!$B$12,X40='A-b-⑥工资核算'!$D$13,'A-b-⑥工资核算'!$B$13,X40='A-b-⑥工资核算'!$D$14,'A-b-⑥工资核算'!$B$14,'健康师-人工底薪'!X40='A-b-⑥工资核算'!$D$15,'A-b-⑥工资核算'!$B$15))</f>
        <v>0</v>
      </c>
      <c r="Z40" s="9" t="str">
        <f>IF(C40=$V$5,IF(F40="不足",LOOKUP(M40,'A-b-⑥工资核算'!$E$12:$E$15,'A-b-⑥工资核算'!$D$12:$D$15),""),"")</f>
        <v/>
      </c>
      <c r="AA40" s="9" t="str">
        <f t="shared" si="9"/>
        <v/>
      </c>
      <c r="AB40" s="5" t="str">
        <f t="shared" si="10"/>
        <v/>
      </c>
      <c r="AC40" s="5" cm="1">
        <f t="array" ref="AC40">IF(AB40="",0,_xlfn.IFS(AB40='A-b-⑥工资核算'!$D$12,'A-b-⑥工资核算'!$B$12,AB40='A-b-⑥工资核算'!$D$13,'A-b-⑥工资核算'!$B$13,AB40='A-b-⑥工资核算'!$D$14,'A-b-⑥工资核算'!$B$14,AB40='A-b-⑥工资核算'!$D$15,'A-b-⑥工资核算'!$B$15))</f>
        <v>0</v>
      </c>
      <c r="AD40" s="9">
        <f t="shared" si="11"/>
        <v>0</v>
      </c>
      <c r="AE40" s="8">
        <f t="shared" si="15"/>
        <v>0</v>
      </c>
      <c r="AF40" s="18">
        <f t="shared" si="16"/>
        <v>2000</v>
      </c>
      <c r="AG40" s="9">
        <f t="shared" si="13"/>
        <v>2000</v>
      </c>
      <c r="AH40" s="55">
        <f>_xlfn.XLOOKUP(A40,[1]工资核对的全字段!$C:$C,[1]工资核对的全字段!$BC:$BC,0)</f>
        <v>2000</v>
      </c>
      <c r="AI40" s="55">
        <f t="shared" si="14"/>
        <v>0</v>
      </c>
    </row>
    <row r="41" spans="1:35" ht="15.75" customHeight="1" x14ac:dyDescent="0.15">
      <c r="A41" s="5" t="str">
        <v>康钦</v>
      </c>
      <c r="B41" s="5" t="str">
        <f>_xlfn.XLOOKUP(A41,'B-a-26考勤汇总表'!D:D,'B-a-26考勤汇总表'!A:A,0)</f>
        <v>光华</v>
      </c>
      <c r="C41" s="5" t="str">
        <f>_xlfn.XLOOKUP(B41,'A-b-⑥工资核算'!J:J,'A-b-⑥工资核算'!K:K,0)</f>
        <v>老店</v>
      </c>
      <c r="D41" s="5">
        <f>_xlfn.XLOOKUP(A41,'B-a-26考勤汇总表'!D:D,'B-a-26考勤汇总表'!AP:AP,0)</f>
        <v>31</v>
      </c>
      <c r="E41" s="5">
        <f>IF(A41="","",_xlfn.XLOOKUP(A41,'B-a-26考勤汇总表'!D:D,'B-a-26考勤汇总表'!U:U,0))</f>
        <v>0</v>
      </c>
      <c r="F41" s="5" t="str">
        <f t="shared" si="1"/>
        <v/>
      </c>
      <c r="G41" s="5">
        <f>_xlfn.XLOOKUP('健康师-人工底薪'!A41,'B-a-③呈现-消耗明细表③'!C:C,'B-a-③呈现-消耗明细表③'!D:D,0)</f>
        <v>115</v>
      </c>
      <c r="H41" s="5">
        <f>_xlfn.XLOOKUP(A41,'B-a-③呈现-消耗明细表③'!C:C,'B-a-③呈现-消耗明细表③'!E:E,0)</f>
        <v>40480.21</v>
      </c>
      <c r="I41" s="5">
        <f>IF(F41="",LOOKUP(G41,'A-b-⑥工资核算'!$C$4:$C$7,'A-b-⑥工资核算'!$E$4:$E$7),"")</f>
        <v>1</v>
      </c>
      <c r="J41" s="5">
        <f>IF(F41="",LOOKUP(H41,'A-b-⑥工资核算'!$D$4:$D$7,'A-b-⑥工资核算'!$E$4:$E$7),"")</f>
        <v>3</v>
      </c>
      <c r="K41" s="5">
        <f>IF(AND(I41&gt;0,J41&gt;0),MIN(I41,J41),IF(OR(LOOKUP(G41,'A-b-⑥工资核算'!$C$4:$C$7,'A-b-⑥工资核算'!$E$4:$E$7)&gt;0,LOOKUP(H41,'A-b-⑥工资核算'!$D$4:$D$7,'A-b-⑥工资核算'!$E$4:$E$7)&gt;0),1,0))</f>
        <v>1</v>
      </c>
      <c r="L41" s="5" cm="1">
        <f t="array" ref="L41">IF(A41="","",IF(F41="",_xlfn.IFS(K41='A-b-⑥工资核算'!$E$4,'A-b-⑥工资核算'!$B$4,K41='A-b-⑥工资核算'!$E$5,'A-b-⑥工资核算'!$B$5,K41='A-b-⑥工资核算'!$E$6,'A-b-⑥工资核算'!$B$6,'健康师-人工底薪'!K41='A-b-⑥工资核算'!$E$7,'A-b-⑥工资核算'!$B$7),0))</f>
        <v>2000</v>
      </c>
      <c r="M41" s="7" t="str">
        <f t="shared" si="2"/>
        <v/>
      </c>
      <c r="N41" s="7" t="str">
        <f t="shared" si="3"/>
        <v/>
      </c>
      <c r="O41" s="46" t="str">
        <f>IF(F41="","",LOOKUP(M41,'A-b-⑥工资核算'!$F$4:$F$7,'A-b-⑥工资核算'!$E$4:$E$7))</f>
        <v/>
      </c>
      <c r="P41" s="46" t="str">
        <f>IF(F41="","",LOOKUP(N41,'A-b-⑥工资核算'!$G$4:$G$7,'A-b-⑥工资核算'!$E$4:$E$7))</f>
        <v/>
      </c>
      <c r="Q41" s="5">
        <f>IF(F41="不足",IF(AND(O41&gt;0,P41&gt;0),MIN(O41,P41),IF(OR(LOOKUP(M41,'A-b-⑥工资核算'!$F$4:$F$7,'A-b-⑥工资核算'!$E$4:$E$7)&gt;0,LOOKUP(N41,'A-b-⑥工资核算'!$G$4:$G$7,'A-b-⑥工资核算'!$E$4:$E$7)&gt;0),1,0)),0)</f>
        <v>0</v>
      </c>
      <c r="R41" s="5" cm="1">
        <f t="array" ref="R41">IF(F41="",0,_xlfn.IFS(Q41='A-b-⑥工资核算'!$E$4,'A-b-⑥工资核算'!$B$4,'健康师-人工底薪'!Q41='A-b-⑥工资核算'!$E$5,'A-b-⑥工资核算'!$B$5,Q41='A-b-⑥工资核算'!$E$6,'A-b-⑥工资核算'!$B$6,'健康师-人工底薪'!Q41='A-b-⑥工资核算'!$E$7,'A-b-⑥工资核算'!$B$7))</f>
        <v>0</v>
      </c>
      <c r="S41" s="5">
        <f t="shared" si="4"/>
        <v>2000</v>
      </c>
      <c r="T41" s="5">
        <f t="shared" si="5"/>
        <v>0</v>
      </c>
      <c r="U41" s="8">
        <f t="shared" si="6"/>
        <v>2000</v>
      </c>
      <c r="V41" s="5" t="str">
        <f>IF(F41="",IF(C41=$V$5,IF(F41="",LOOKUP(G41,'A-b-⑥工资核算'!$C$12:$C$15,'A-b-⑥工资核算'!$D$12:$D$15),""),""),"")</f>
        <v/>
      </c>
      <c r="W41" s="5" t="str">
        <f t="shared" si="7"/>
        <v/>
      </c>
      <c r="X41" s="5" t="str">
        <f t="shared" si="8"/>
        <v/>
      </c>
      <c r="Y41" s="5" cm="1">
        <f t="array" ref="Y41">IF(X41="",0,_xlfn.IFS(X41='A-b-⑥工资核算'!$D$12,'A-b-⑥工资核算'!$B$12,X41='A-b-⑥工资核算'!$D$13,'A-b-⑥工资核算'!$B$13,X41='A-b-⑥工资核算'!$D$14,'A-b-⑥工资核算'!$B$14,'健康师-人工底薪'!X41='A-b-⑥工资核算'!$D$15,'A-b-⑥工资核算'!$B$15))</f>
        <v>0</v>
      </c>
      <c r="Z41" s="9" t="str">
        <f>IF(C41=$V$5,IF(F41="不足",LOOKUP(M41,'A-b-⑥工资核算'!$E$12:$E$15,'A-b-⑥工资核算'!$D$12:$D$15),""),"")</f>
        <v/>
      </c>
      <c r="AA41" s="9" t="str">
        <f t="shared" si="9"/>
        <v/>
      </c>
      <c r="AB41" s="5" t="str">
        <f t="shared" si="10"/>
        <v/>
      </c>
      <c r="AC41" s="5" cm="1">
        <f t="array" ref="AC41">IF(AB41="",0,_xlfn.IFS(AB41='A-b-⑥工资核算'!$D$12,'A-b-⑥工资核算'!$B$12,AB41='A-b-⑥工资核算'!$D$13,'A-b-⑥工资核算'!$B$13,AB41='A-b-⑥工资核算'!$D$14,'A-b-⑥工资核算'!$B$14,AB41='A-b-⑥工资核算'!$D$15,'A-b-⑥工资核算'!$B$15))</f>
        <v>0</v>
      </c>
      <c r="AD41" s="9">
        <f t="shared" si="11"/>
        <v>0</v>
      </c>
      <c r="AE41" s="8">
        <f t="shared" si="15"/>
        <v>0</v>
      </c>
      <c r="AF41" s="18">
        <f t="shared" si="16"/>
        <v>2000</v>
      </c>
      <c r="AG41" s="9">
        <f t="shared" si="13"/>
        <v>2000</v>
      </c>
      <c r="AH41" s="55">
        <f>_xlfn.XLOOKUP(A41,[1]工资核对的全字段!$C:$C,[1]工资核对的全字段!$BC:$BC,0)</f>
        <v>2000</v>
      </c>
      <c r="AI41" s="55">
        <f t="shared" si="14"/>
        <v>0</v>
      </c>
    </row>
    <row r="42" spans="1:35" ht="15.75" customHeight="1" x14ac:dyDescent="0.15">
      <c r="A42" s="5" t="str">
        <v>聂娟</v>
      </c>
      <c r="B42" s="5" t="str">
        <f>_xlfn.XLOOKUP(A42,'B-a-26考勤汇总表'!D:D,'B-a-26考勤汇总表'!A:A,0)</f>
        <v>光华</v>
      </c>
      <c r="C42" s="5" t="str">
        <f>_xlfn.XLOOKUP(B42,'A-b-⑥工资核算'!J:J,'A-b-⑥工资核算'!K:K,0)</f>
        <v>老店</v>
      </c>
      <c r="D42" s="5">
        <f>_xlfn.XLOOKUP(A42,'B-a-26考勤汇总表'!D:D,'B-a-26考勤汇总表'!AP:AP,0)</f>
        <v>31</v>
      </c>
      <c r="E42" s="5">
        <f>IF(A42="","",_xlfn.XLOOKUP(A42,'B-a-26考勤汇总表'!D:D,'B-a-26考勤汇总表'!U:U,0))</f>
        <v>0</v>
      </c>
      <c r="F42" s="5" t="str">
        <f t="shared" si="1"/>
        <v/>
      </c>
      <c r="G42" s="5">
        <f>_xlfn.XLOOKUP('健康师-人工底薪'!A42,'B-a-③呈现-消耗明细表③'!C:C,'B-a-③呈现-消耗明细表③'!D:D,0)</f>
        <v>135</v>
      </c>
      <c r="H42" s="5">
        <f>_xlfn.XLOOKUP(A42,'B-a-③呈现-消耗明细表③'!C:C,'B-a-③呈现-消耗明细表③'!E:E,0)</f>
        <v>48257.49</v>
      </c>
      <c r="I42" s="5">
        <f>IF(F42="",LOOKUP(G42,'A-b-⑥工资核算'!$C$4:$C$7,'A-b-⑥工资核算'!$E$4:$E$7),"")</f>
        <v>2</v>
      </c>
      <c r="J42" s="5">
        <f>IF(F42="",LOOKUP(H42,'A-b-⑥工资核算'!$D$4:$D$7,'A-b-⑥工资核算'!$E$4:$E$7),"")</f>
        <v>3</v>
      </c>
      <c r="K42" s="5">
        <f>IF(AND(I42&gt;0,J42&gt;0),MIN(I42,J42),IF(OR(LOOKUP(G42,'A-b-⑥工资核算'!$C$4:$C$7,'A-b-⑥工资核算'!$E$4:$E$7)&gt;0,LOOKUP(H42,'A-b-⑥工资核算'!$D$4:$D$7,'A-b-⑥工资核算'!$E$4:$E$7)&gt;0),1,0))</f>
        <v>2</v>
      </c>
      <c r="L42" s="5" cm="1">
        <f t="array" ref="L42">IF(A42="","",IF(F42="",_xlfn.IFS(K42='A-b-⑥工资核算'!$E$4,'A-b-⑥工资核算'!$B$4,K42='A-b-⑥工资核算'!$E$5,'A-b-⑥工资核算'!$B$5,K42='A-b-⑥工资核算'!$E$6,'A-b-⑥工资核算'!$B$6,'健康师-人工底薪'!K42='A-b-⑥工资核算'!$E$7,'A-b-⑥工资核算'!$B$7),0))</f>
        <v>2200</v>
      </c>
      <c r="M42" s="7" t="str">
        <f t="shared" si="2"/>
        <v/>
      </c>
      <c r="N42" s="7" t="str">
        <f t="shared" si="3"/>
        <v/>
      </c>
      <c r="O42" s="46" t="str">
        <f>IF(F42="","",LOOKUP(M42,'A-b-⑥工资核算'!$F$4:$F$7,'A-b-⑥工资核算'!$E$4:$E$7))</f>
        <v/>
      </c>
      <c r="P42" s="46" t="str">
        <f>IF(F42="","",LOOKUP(N42,'A-b-⑥工资核算'!$G$4:$G$7,'A-b-⑥工资核算'!$E$4:$E$7))</f>
        <v/>
      </c>
      <c r="Q42" s="5">
        <f>IF(F42="不足",IF(AND(O42&gt;0,P42&gt;0),MIN(O42,P42),IF(OR(LOOKUP(M42,'A-b-⑥工资核算'!$F$4:$F$7,'A-b-⑥工资核算'!$E$4:$E$7)&gt;0,LOOKUP(N42,'A-b-⑥工资核算'!$G$4:$G$7,'A-b-⑥工资核算'!$E$4:$E$7)&gt;0),1,0)),0)</f>
        <v>0</v>
      </c>
      <c r="R42" s="5" cm="1">
        <f t="array" ref="R42">IF(F42="",0,_xlfn.IFS(Q42='A-b-⑥工资核算'!$E$4,'A-b-⑥工资核算'!$B$4,'健康师-人工底薪'!Q42='A-b-⑥工资核算'!$E$5,'A-b-⑥工资核算'!$B$5,Q42='A-b-⑥工资核算'!$E$6,'A-b-⑥工资核算'!$B$6,'健康师-人工底薪'!Q42='A-b-⑥工资核算'!$E$7,'A-b-⑥工资核算'!$B$7))</f>
        <v>0</v>
      </c>
      <c r="S42" s="5">
        <f t="shared" si="4"/>
        <v>2200</v>
      </c>
      <c r="T42" s="5">
        <f t="shared" si="5"/>
        <v>0</v>
      </c>
      <c r="U42" s="8">
        <f t="shared" si="6"/>
        <v>2200</v>
      </c>
      <c r="V42" s="5" t="str">
        <f>IF(F42="",IF(C42=$V$5,IF(F42="",LOOKUP(G42,'A-b-⑥工资核算'!$C$12:$C$15,'A-b-⑥工资核算'!$D$12:$D$15),""),""),"")</f>
        <v/>
      </c>
      <c r="W42" s="5" t="str">
        <f t="shared" si="7"/>
        <v/>
      </c>
      <c r="X42" s="5" t="str">
        <f t="shared" si="8"/>
        <v/>
      </c>
      <c r="Y42" s="5" cm="1">
        <f t="array" ref="Y42">IF(X42="",0,_xlfn.IFS(X42='A-b-⑥工资核算'!$D$12,'A-b-⑥工资核算'!$B$12,X42='A-b-⑥工资核算'!$D$13,'A-b-⑥工资核算'!$B$13,X42='A-b-⑥工资核算'!$D$14,'A-b-⑥工资核算'!$B$14,'健康师-人工底薪'!X42='A-b-⑥工资核算'!$D$15,'A-b-⑥工资核算'!$B$15))</f>
        <v>0</v>
      </c>
      <c r="Z42" s="9" t="str">
        <f>IF(C42=$V$5,IF(F42="不足",LOOKUP(M42,'A-b-⑥工资核算'!$E$12:$E$15,'A-b-⑥工资核算'!$D$12:$D$15),""),"")</f>
        <v/>
      </c>
      <c r="AA42" s="9" t="str">
        <f t="shared" si="9"/>
        <v/>
      </c>
      <c r="AB42" s="5" t="str">
        <f t="shared" si="10"/>
        <v/>
      </c>
      <c r="AC42" s="5" cm="1">
        <f t="array" ref="AC42">IF(AB42="",0,_xlfn.IFS(AB42='A-b-⑥工资核算'!$D$12,'A-b-⑥工资核算'!$B$12,AB42='A-b-⑥工资核算'!$D$13,'A-b-⑥工资核算'!$B$13,AB42='A-b-⑥工资核算'!$D$14,'A-b-⑥工资核算'!$B$14,AB42='A-b-⑥工资核算'!$D$15,'A-b-⑥工资核算'!$B$15))</f>
        <v>0</v>
      </c>
      <c r="AD42" s="9">
        <f t="shared" si="11"/>
        <v>0</v>
      </c>
      <c r="AE42" s="8">
        <f t="shared" si="15"/>
        <v>0</v>
      </c>
      <c r="AF42" s="18">
        <f t="shared" si="16"/>
        <v>2200</v>
      </c>
      <c r="AG42" s="9">
        <f t="shared" si="13"/>
        <v>2200</v>
      </c>
      <c r="AH42" s="55">
        <f>_xlfn.XLOOKUP(A42,[1]工资核对的全字段!$C:$C,[1]工资核对的全字段!$BC:$BC,0)</f>
        <v>2200</v>
      </c>
      <c r="AI42" s="55">
        <f t="shared" si="14"/>
        <v>0</v>
      </c>
    </row>
    <row r="43" spans="1:35" ht="15.75" customHeight="1" x14ac:dyDescent="0.15">
      <c r="A43" s="5" t="str">
        <v>马菁</v>
      </c>
      <c r="B43" s="5" t="str">
        <f>_xlfn.XLOOKUP(A43,'B-a-26考勤汇总表'!D:D,'B-a-26考勤汇总表'!A:A,0)</f>
        <v>光华</v>
      </c>
      <c r="C43" s="5" t="str">
        <f>_xlfn.XLOOKUP(B43,'A-b-⑥工资核算'!J:J,'A-b-⑥工资核算'!K:K,0)</f>
        <v>老店</v>
      </c>
      <c r="D43" s="5">
        <f>_xlfn.XLOOKUP(A43,'B-a-26考勤汇总表'!D:D,'B-a-26考勤汇总表'!AP:AP,0)</f>
        <v>31</v>
      </c>
      <c r="E43" s="5">
        <f>IF(A43="","",_xlfn.XLOOKUP(A43,'B-a-26考勤汇总表'!D:D,'B-a-26考勤汇总表'!U:U,0))</f>
        <v>0</v>
      </c>
      <c r="F43" s="5" t="str">
        <f t="shared" si="1"/>
        <v/>
      </c>
      <c r="G43" s="5">
        <f>_xlfn.XLOOKUP('健康师-人工底薪'!A43,'B-a-③呈现-消耗明细表③'!C:C,'B-a-③呈现-消耗明细表③'!D:D,0)</f>
        <v>122</v>
      </c>
      <c r="H43" s="5">
        <f>_xlfn.XLOOKUP(A43,'B-a-③呈现-消耗明细表③'!C:C,'B-a-③呈现-消耗明细表③'!E:E,0)</f>
        <v>18967.5</v>
      </c>
      <c r="I43" s="5">
        <f>IF(F43="",LOOKUP(G43,'A-b-⑥工资核算'!$C$4:$C$7,'A-b-⑥工资核算'!$E$4:$E$7),"")</f>
        <v>1</v>
      </c>
      <c r="J43" s="5">
        <f>IF(F43="",LOOKUP(H43,'A-b-⑥工资核算'!$D$4:$D$7,'A-b-⑥工资核算'!$E$4:$E$7),"")</f>
        <v>1</v>
      </c>
      <c r="K43" s="5">
        <f>IF(AND(I43&gt;0,J43&gt;0),MIN(I43,J43),IF(OR(LOOKUP(G43,'A-b-⑥工资核算'!$C$4:$C$7,'A-b-⑥工资核算'!$E$4:$E$7)&gt;0,LOOKUP(H43,'A-b-⑥工资核算'!$D$4:$D$7,'A-b-⑥工资核算'!$E$4:$E$7)&gt;0),1,0))</f>
        <v>1</v>
      </c>
      <c r="L43" s="5" cm="1">
        <f t="array" ref="L43">IF(A43="","",IF(F43="",_xlfn.IFS(K43='A-b-⑥工资核算'!$E$4,'A-b-⑥工资核算'!$B$4,K43='A-b-⑥工资核算'!$E$5,'A-b-⑥工资核算'!$B$5,K43='A-b-⑥工资核算'!$E$6,'A-b-⑥工资核算'!$B$6,'健康师-人工底薪'!K43='A-b-⑥工资核算'!$E$7,'A-b-⑥工资核算'!$B$7),0))</f>
        <v>2000</v>
      </c>
      <c r="M43" s="7" t="str">
        <f t="shared" si="2"/>
        <v/>
      </c>
      <c r="N43" s="7" t="str">
        <f t="shared" si="3"/>
        <v/>
      </c>
      <c r="O43" s="46" t="str">
        <f>IF(F43="","",LOOKUP(M43,'A-b-⑥工资核算'!$F$4:$F$7,'A-b-⑥工资核算'!$E$4:$E$7))</f>
        <v/>
      </c>
      <c r="P43" s="46" t="str">
        <f>IF(F43="","",LOOKUP(N43,'A-b-⑥工资核算'!$G$4:$G$7,'A-b-⑥工资核算'!$E$4:$E$7))</f>
        <v/>
      </c>
      <c r="Q43" s="5">
        <f>IF(F43="不足",IF(AND(O43&gt;0,P43&gt;0),MIN(O43,P43),IF(OR(LOOKUP(M43,'A-b-⑥工资核算'!$F$4:$F$7,'A-b-⑥工资核算'!$E$4:$E$7)&gt;0,LOOKUP(N43,'A-b-⑥工资核算'!$G$4:$G$7,'A-b-⑥工资核算'!$E$4:$E$7)&gt;0),1,0)),0)</f>
        <v>0</v>
      </c>
      <c r="R43" s="5" cm="1">
        <f t="array" ref="R43">IF(F43="",0,_xlfn.IFS(Q43='A-b-⑥工资核算'!$E$4,'A-b-⑥工资核算'!$B$4,'健康师-人工底薪'!Q43='A-b-⑥工资核算'!$E$5,'A-b-⑥工资核算'!$B$5,Q43='A-b-⑥工资核算'!$E$6,'A-b-⑥工资核算'!$B$6,'健康师-人工底薪'!Q43='A-b-⑥工资核算'!$E$7,'A-b-⑥工资核算'!$B$7))</f>
        <v>0</v>
      </c>
      <c r="S43" s="5">
        <f t="shared" si="4"/>
        <v>2000</v>
      </c>
      <c r="T43" s="5">
        <f t="shared" si="5"/>
        <v>0</v>
      </c>
      <c r="U43" s="8">
        <f t="shared" si="6"/>
        <v>2000</v>
      </c>
      <c r="V43" s="5" t="str">
        <f>IF(F43="",IF(C43=$V$5,IF(F43="",LOOKUP(G43,'A-b-⑥工资核算'!$C$12:$C$15,'A-b-⑥工资核算'!$D$12:$D$15),""),""),"")</f>
        <v/>
      </c>
      <c r="W43" s="5" t="str">
        <f t="shared" si="7"/>
        <v/>
      </c>
      <c r="X43" s="5" t="str">
        <f t="shared" si="8"/>
        <v/>
      </c>
      <c r="Y43" s="5" cm="1">
        <f t="array" ref="Y43">IF(X43="",0,_xlfn.IFS(X43='A-b-⑥工资核算'!$D$12,'A-b-⑥工资核算'!$B$12,X43='A-b-⑥工资核算'!$D$13,'A-b-⑥工资核算'!$B$13,X43='A-b-⑥工资核算'!$D$14,'A-b-⑥工资核算'!$B$14,'健康师-人工底薪'!X43='A-b-⑥工资核算'!$D$15,'A-b-⑥工资核算'!$B$15))</f>
        <v>0</v>
      </c>
      <c r="Z43" s="9" t="str">
        <f>IF(C43=$V$5,IF(F43="不足",LOOKUP(M43,'A-b-⑥工资核算'!$E$12:$E$15,'A-b-⑥工资核算'!$D$12:$D$15),""),"")</f>
        <v/>
      </c>
      <c r="AA43" s="9" t="str">
        <f t="shared" si="9"/>
        <v/>
      </c>
      <c r="AB43" s="5" t="str">
        <f t="shared" si="10"/>
        <v/>
      </c>
      <c r="AC43" s="5" cm="1">
        <f t="array" ref="AC43">IF(AB43="",0,_xlfn.IFS(AB43='A-b-⑥工资核算'!$D$12,'A-b-⑥工资核算'!$B$12,AB43='A-b-⑥工资核算'!$D$13,'A-b-⑥工资核算'!$B$13,AB43='A-b-⑥工资核算'!$D$14,'A-b-⑥工资核算'!$B$14,AB43='A-b-⑥工资核算'!$D$15,'A-b-⑥工资核算'!$B$15))</f>
        <v>0</v>
      </c>
      <c r="AD43" s="9">
        <f t="shared" si="11"/>
        <v>0</v>
      </c>
      <c r="AE43" s="8">
        <f t="shared" si="15"/>
        <v>0</v>
      </c>
      <c r="AF43" s="18">
        <f t="shared" si="16"/>
        <v>2000</v>
      </c>
      <c r="AG43" s="9">
        <f t="shared" si="13"/>
        <v>2000</v>
      </c>
      <c r="AH43" s="55">
        <f>_xlfn.XLOOKUP(A43,[1]工资核对的全字段!$C:$C,[1]工资核对的全字段!$BC:$BC,0)</f>
        <v>2000</v>
      </c>
      <c r="AI43" s="55">
        <f t="shared" si="14"/>
        <v>0</v>
      </c>
    </row>
    <row r="44" spans="1:35" ht="15.75" customHeight="1" x14ac:dyDescent="0.15">
      <c r="A44" s="5" t="str">
        <v>达哇卓玛</v>
      </c>
      <c r="B44" s="5" t="str">
        <f>_xlfn.XLOOKUP(A44,'B-a-26考勤汇总表'!D:D,'B-a-26考勤汇总表'!A:A,0)</f>
        <v>光华</v>
      </c>
      <c r="C44" s="5" t="str">
        <f>_xlfn.XLOOKUP(B44,'A-b-⑥工资核算'!J:J,'A-b-⑥工资核算'!K:K,0)</f>
        <v>老店</v>
      </c>
      <c r="D44" s="5">
        <f>_xlfn.XLOOKUP(A44,'B-a-26考勤汇总表'!D:D,'B-a-26考勤汇总表'!AP:AP,0)</f>
        <v>29</v>
      </c>
      <c r="E44" s="5">
        <f>IF(A44="","",_xlfn.XLOOKUP(A44,'B-a-26考勤汇总表'!D:D,'B-a-26考勤汇总表'!U:U,0))</f>
        <v>2</v>
      </c>
      <c r="F44" s="5" t="str">
        <f t="shared" si="1"/>
        <v>不足</v>
      </c>
      <c r="G44" s="5">
        <f>_xlfn.XLOOKUP('健康师-人工底薪'!A44,'B-a-③呈现-消耗明细表③'!C:C,'B-a-③呈现-消耗明细表③'!D:D,0)</f>
        <v>110</v>
      </c>
      <c r="H44" s="5">
        <f>_xlfn.XLOOKUP(A44,'B-a-③呈现-消耗明细表③'!C:C,'B-a-③呈现-消耗明细表③'!E:E,0)</f>
        <v>12768.22</v>
      </c>
      <c r="I44" s="5" t="str">
        <f>IF(F44="",LOOKUP(G44,'A-b-⑥工资核算'!$C$4:$C$7,'A-b-⑥工资核算'!$E$4:$E$7),"")</f>
        <v/>
      </c>
      <c r="J44" s="5" t="str">
        <f>IF(F44="",LOOKUP(H44,'A-b-⑥工资核算'!$D$4:$D$7,'A-b-⑥工资核算'!$E$4:$E$7),"")</f>
        <v/>
      </c>
      <c r="K44" s="5">
        <f>IF(AND(I44&gt;0,J44&gt;0),MIN(I44,J44),IF(OR(LOOKUP(G44,'A-b-⑥工资核算'!$C$4:$C$7,'A-b-⑥工资核算'!$E$4:$E$7)&gt;0,LOOKUP(H44,'A-b-⑥工资核算'!$D$4:$D$7,'A-b-⑥工资核算'!$E$4:$E$7)&gt;0),1,0))</f>
        <v>0</v>
      </c>
      <c r="L44" s="5" cm="1">
        <f t="array" ref="L44">IF(A44="","",IF(F44="",_xlfn.IFS(K44='A-b-⑥工资核算'!$E$4,'A-b-⑥工资核算'!$B$4,K44='A-b-⑥工资核算'!$E$5,'A-b-⑥工资核算'!$B$5,K44='A-b-⑥工资核算'!$E$6,'A-b-⑥工资核算'!$B$6,'健康师-人工底薪'!K44='A-b-⑥工资核算'!$E$7,'A-b-⑥工资核算'!$B$7),0))</f>
        <v>0</v>
      </c>
      <c r="M44" s="7">
        <f t="shared" si="2"/>
        <v>3.7931034482758621</v>
      </c>
      <c r="N44" s="7">
        <f t="shared" si="3"/>
        <v>440.28344827586204</v>
      </c>
      <c r="O44" s="46">
        <f>IF(F44="","",LOOKUP(M44,'A-b-⑥工资核算'!$F$4:$F$7,'A-b-⑥工资核算'!$E$4:$E$7))</f>
        <v>1</v>
      </c>
      <c r="P44" s="46">
        <f>IF(F44="","",LOOKUP(N44,'A-b-⑥工资核算'!$G$4:$G$7,'A-b-⑥工资核算'!$E$4:$E$7))</f>
        <v>1</v>
      </c>
      <c r="Q44" s="5">
        <f>IF(F44="不足",IF(AND(O44&gt;0,P44&gt;0),MIN(O44,P44),IF(OR(LOOKUP(M44,'A-b-⑥工资核算'!$F$4:$F$7,'A-b-⑥工资核算'!$E$4:$E$7)&gt;0,LOOKUP(N44,'A-b-⑥工资核算'!$G$4:$G$7,'A-b-⑥工资核算'!$E$4:$E$7)&gt;0),1,0)),0)</f>
        <v>1</v>
      </c>
      <c r="R44" s="5" cm="1">
        <f t="array" ref="R44">IF(F44="",0,_xlfn.IFS(Q44='A-b-⑥工资核算'!$E$4,'A-b-⑥工资核算'!$B$4,'健康师-人工底薪'!Q44='A-b-⑥工资核算'!$E$5,'A-b-⑥工资核算'!$B$5,Q44='A-b-⑥工资核算'!$E$6,'A-b-⑥工资核算'!$B$6,'健康师-人工底薪'!Q44='A-b-⑥工资核算'!$E$7,'A-b-⑥工资核算'!$B$7))</f>
        <v>2000</v>
      </c>
      <c r="S44" s="5">
        <f t="shared" si="4"/>
        <v>2000</v>
      </c>
      <c r="T44" s="5">
        <f t="shared" si="5"/>
        <v>129.04000000000002</v>
      </c>
      <c r="U44" s="8">
        <f t="shared" si="6"/>
        <v>1870.9677419354839</v>
      </c>
      <c r="V44" s="5" t="str">
        <f>IF(F44="",IF(C44=$V$5,IF(F44="",LOOKUP(G44,'A-b-⑥工资核算'!$C$12:$C$15,'A-b-⑥工资核算'!$D$12:$D$15),""),""),"")</f>
        <v/>
      </c>
      <c r="W44" s="5" t="str">
        <f t="shared" si="7"/>
        <v/>
      </c>
      <c r="X44" s="5" t="str">
        <f t="shared" si="8"/>
        <v/>
      </c>
      <c r="Y44" s="5" cm="1">
        <f t="array" ref="Y44">IF(X44="",0,_xlfn.IFS(X44='A-b-⑥工资核算'!$D$12,'A-b-⑥工资核算'!$B$12,X44='A-b-⑥工资核算'!$D$13,'A-b-⑥工资核算'!$B$13,X44='A-b-⑥工资核算'!$D$14,'A-b-⑥工资核算'!$B$14,'健康师-人工底薪'!X44='A-b-⑥工资核算'!$D$15,'A-b-⑥工资核算'!$B$15))</f>
        <v>0</v>
      </c>
      <c r="Z44" s="9" t="str">
        <f>IF(C44=$V$5,IF(F44="不足",LOOKUP(M44,'A-b-⑥工资核算'!$E$12:$E$15,'A-b-⑥工资核算'!$D$12:$D$15),""),"")</f>
        <v/>
      </c>
      <c r="AA44" s="9" t="str">
        <f t="shared" si="9"/>
        <v/>
      </c>
      <c r="AB44" s="5" t="str">
        <f t="shared" si="10"/>
        <v/>
      </c>
      <c r="AC44" s="5" cm="1">
        <f t="array" ref="AC44">IF(AB44="",0,_xlfn.IFS(AB44='A-b-⑥工资核算'!$D$12,'A-b-⑥工资核算'!$B$12,AB44='A-b-⑥工资核算'!$D$13,'A-b-⑥工资核算'!$B$13,AB44='A-b-⑥工资核算'!$D$14,'A-b-⑥工资核算'!$B$14,AB44='A-b-⑥工资核算'!$D$15,'A-b-⑥工资核算'!$B$15))</f>
        <v>0</v>
      </c>
      <c r="AD44" s="9">
        <f t="shared" si="11"/>
        <v>0</v>
      </c>
      <c r="AE44" s="8">
        <f t="shared" si="15"/>
        <v>0</v>
      </c>
      <c r="AF44" s="18">
        <f t="shared" si="16"/>
        <v>1870.9677419354839</v>
      </c>
      <c r="AG44" s="9">
        <f t="shared" si="13"/>
        <v>2000</v>
      </c>
      <c r="AH44" s="55">
        <f>_xlfn.XLOOKUP(A44,[1]工资核对的全字段!$C:$C,[1]工资核对的全字段!$BC:$BC,0)</f>
        <v>1870.9677419354839</v>
      </c>
      <c r="AI44" s="55">
        <f t="shared" si="14"/>
        <v>0</v>
      </c>
    </row>
    <row r="45" spans="1:35" ht="15.75" customHeight="1" x14ac:dyDescent="0.15">
      <c r="A45" s="5" t="str">
        <v>梁缘缘</v>
      </c>
      <c r="B45" s="5" t="str">
        <f>_xlfn.XLOOKUP(A45,'B-a-26考勤汇总表'!D:D,'B-a-26考勤汇总表'!A:A,0)</f>
        <v>融创</v>
      </c>
      <c r="C45" s="5" t="str">
        <f>_xlfn.XLOOKUP(B45,'A-b-⑥工资核算'!J:J,'A-b-⑥工资核算'!K:K,0)</f>
        <v>老店</v>
      </c>
      <c r="D45" s="5">
        <f>_xlfn.XLOOKUP(A45,'B-a-26考勤汇总表'!D:D,'B-a-26考勤汇总表'!AP:AP,0)</f>
        <v>31</v>
      </c>
      <c r="E45" s="5">
        <f>IF(A45="","",_xlfn.XLOOKUP(A45,'B-a-26考勤汇总表'!D:D,'B-a-26考勤汇总表'!U:U,0))</f>
        <v>0</v>
      </c>
      <c r="F45" s="5" t="str">
        <f t="shared" si="1"/>
        <v/>
      </c>
      <c r="G45" s="5">
        <f>_xlfn.XLOOKUP('健康师-人工底薪'!A45,'B-a-③呈现-消耗明细表③'!C:C,'B-a-③呈现-消耗明细表③'!D:D,0)</f>
        <v>69</v>
      </c>
      <c r="H45" s="5">
        <f>_xlfn.XLOOKUP(A45,'B-a-③呈现-消耗明细表③'!C:C,'B-a-③呈现-消耗明细表③'!E:E,0)</f>
        <v>18391.38</v>
      </c>
      <c r="I45" s="5">
        <f>IF(F45="",LOOKUP(G45,'A-b-⑥工资核算'!$C$4:$C$7,'A-b-⑥工资核算'!$E$4:$E$7),"")</f>
        <v>0</v>
      </c>
      <c r="J45" s="5">
        <f>IF(F45="",LOOKUP(H45,'A-b-⑥工资核算'!$D$4:$D$7,'A-b-⑥工资核算'!$E$4:$E$7),"")</f>
        <v>1</v>
      </c>
      <c r="K45" s="5">
        <f>IF(AND(I45&gt;0,J45&gt;0),MIN(I45,J45),IF(OR(LOOKUP(G45,'A-b-⑥工资核算'!$C$4:$C$7,'A-b-⑥工资核算'!$E$4:$E$7)&gt;0,LOOKUP(H45,'A-b-⑥工资核算'!$D$4:$D$7,'A-b-⑥工资核算'!$E$4:$E$7)&gt;0),1,0))</f>
        <v>1</v>
      </c>
      <c r="L45" s="5" cm="1">
        <f t="array" ref="L45">IF(A45="","",IF(F45="",_xlfn.IFS(K45='A-b-⑥工资核算'!$E$4,'A-b-⑥工资核算'!$B$4,K45='A-b-⑥工资核算'!$E$5,'A-b-⑥工资核算'!$B$5,K45='A-b-⑥工资核算'!$E$6,'A-b-⑥工资核算'!$B$6,'健康师-人工底薪'!K45='A-b-⑥工资核算'!$E$7,'A-b-⑥工资核算'!$B$7),0))</f>
        <v>2000</v>
      </c>
      <c r="M45" s="7" t="str">
        <f t="shared" si="2"/>
        <v/>
      </c>
      <c r="N45" s="7" t="str">
        <f t="shared" si="3"/>
        <v/>
      </c>
      <c r="O45" s="48" t="str">
        <f>IF(F45="","",LOOKUP(M45,'A-b-⑥工资核算'!$F$4:$F$7,'A-b-⑥工资核算'!$E$4:$E$7))</f>
        <v/>
      </c>
      <c r="P45" s="48" t="str">
        <f>IF(F45="","",LOOKUP(N45,'A-b-⑥工资核算'!$G$4:$G$7,'A-b-⑥工资核算'!$E$4:$E$7))</f>
        <v/>
      </c>
      <c r="Q45" s="5">
        <f>IF(F45="不足",IF(AND(O45&gt;0,P45&gt;0),MIN(O45,P45),IF(OR(LOOKUP(M45,'A-b-⑥工资核算'!$F$4:$F$7,'A-b-⑥工资核算'!$E$4:$E$7)&gt;0,LOOKUP(N45,'A-b-⑥工资核算'!$G$4:$G$7,'A-b-⑥工资核算'!$E$4:$E$7)&gt;0),1,0)),0)</f>
        <v>0</v>
      </c>
      <c r="R45" s="6" cm="1">
        <f t="array" ref="R45">IF(F45="",0,_xlfn.IFS(Q45='A-b-⑥工资核算'!$E$4,'A-b-⑥工资核算'!$B$4,'健康师-人工底薪'!Q45='A-b-⑥工资核算'!$E$5,'A-b-⑥工资核算'!$B$5,Q45='A-b-⑥工资核算'!$E$6,'A-b-⑥工资核算'!$B$6,'健康师-人工底薪'!Q45='A-b-⑥工资核算'!$E$7,'A-b-⑥工资核算'!$B$7))</f>
        <v>0</v>
      </c>
      <c r="S45" s="5">
        <f t="shared" si="4"/>
        <v>2000</v>
      </c>
      <c r="T45" s="5">
        <f t="shared" si="5"/>
        <v>0</v>
      </c>
      <c r="U45" s="8">
        <f t="shared" si="6"/>
        <v>2000</v>
      </c>
      <c r="V45" s="5" t="str">
        <f>IF(F45="",IF(C45=$V$5,IF(F45="",LOOKUP(G45,'A-b-⑥工资核算'!$C$12:$C$15,'A-b-⑥工资核算'!$D$12:$D$15),""),""),"")</f>
        <v/>
      </c>
      <c r="W45" s="5" t="str">
        <f t="shared" si="7"/>
        <v/>
      </c>
      <c r="X45" s="5" t="str">
        <f t="shared" si="8"/>
        <v/>
      </c>
      <c r="Y45" s="5" cm="1">
        <f t="array" ref="Y45">IF(X45="",0,_xlfn.IFS(X45='A-b-⑥工资核算'!$D$12,'A-b-⑥工资核算'!$B$12,X45='A-b-⑥工资核算'!$D$13,'A-b-⑥工资核算'!$B$13,X45='A-b-⑥工资核算'!$D$14,'A-b-⑥工资核算'!$B$14,'健康师-人工底薪'!X45='A-b-⑥工资核算'!$D$15,'A-b-⑥工资核算'!$B$15))</f>
        <v>0</v>
      </c>
      <c r="Z45" s="9" t="str">
        <f>IF(C45=$V$5,IF(F45="不足",LOOKUP(M45,'A-b-⑥工资核算'!$E$12:$E$15,'A-b-⑥工资核算'!$D$12:$D$15),""),"")</f>
        <v/>
      </c>
      <c r="AA45" s="9" t="str">
        <f t="shared" si="9"/>
        <v/>
      </c>
      <c r="AB45" s="5" t="str">
        <f t="shared" si="10"/>
        <v/>
      </c>
      <c r="AC45" s="5" cm="1">
        <f t="array" ref="AC45">IF(AB45="",0,_xlfn.IFS(AB45='A-b-⑥工资核算'!$D$12,'A-b-⑥工资核算'!$B$12,AB45='A-b-⑥工资核算'!$D$13,'A-b-⑥工资核算'!$B$13,AB45='A-b-⑥工资核算'!$D$14,'A-b-⑥工资核算'!$B$14,AB45='A-b-⑥工资核算'!$D$15,'A-b-⑥工资核算'!$B$15))</f>
        <v>0</v>
      </c>
      <c r="AD45" s="9">
        <f t="shared" si="11"/>
        <v>0</v>
      </c>
      <c r="AE45" s="8">
        <f t="shared" si="15"/>
        <v>0</v>
      </c>
      <c r="AF45" s="18">
        <f>AE45+U45</f>
        <v>2000</v>
      </c>
      <c r="AG45" s="9">
        <f t="shared" si="13"/>
        <v>2000</v>
      </c>
      <c r="AH45" s="55">
        <f>_xlfn.XLOOKUP(A45,[1]工资核对的全字段!$C:$C,[1]工资核对的全字段!$BC:$BC,0)</f>
        <v>2000</v>
      </c>
      <c r="AI45" s="55">
        <f t="shared" si="14"/>
        <v>0</v>
      </c>
    </row>
    <row r="46" spans="1:35" ht="15.75" customHeight="1" x14ac:dyDescent="0.15">
      <c r="A46" s="5" t="str">
        <v>李思忆</v>
      </c>
      <c r="B46" s="5" t="str">
        <f>_xlfn.XLOOKUP(A46,'B-a-26考勤汇总表'!D:D,'B-a-26考勤汇总表'!A:A,0)</f>
        <v>融创</v>
      </c>
      <c r="C46" s="5" t="str">
        <f>_xlfn.XLOOKUP(B46,'A-b-⑥工资核算'!J:J,'A-b-⑥工资核算'!K:K,0)</f>
        <v>老店</v>
      </c>
      <c r="D46" s="5">
        <f>_xlfn.XLOOKUP(A46,'B-a-26考勤汇总表'!D:D,'B-a-26考勤汇总表'!AP:AP,0)</f>
        <v>31</v>
      </c>
      <c r="E46" s="5">
        <f>IF(A46="","",_xlfn.XLOOKUP(A46,'B-a-26考勤汇总表'!D:D,'B-a-26考勤汇总表'!U:U,0))</f>
        <v>0</v>
      </c>
      <c r="F46" s="5" t="str">
        <f t="shared" si="1"/>
        <v/>
      </c>
      <c r="G46" s="5">
        <f>_xlfn.XLOOKUP('健康师-人工底薪'!A46,'B-a-③呈现-消耗明细表③'!C:C,'B-a-③呈现-消耗明细表③'!D:D,0)</f>
        <v>88</v>
      </c>
      <c r="H46" s="5">
        <f>_xlfn.XLOOKUP(A46,'B-a-③呈现-消耗明细表③'!C:C,'B-a-③呈现-消耗明细表③'!E:E,0)</f>
        <v>22991.78</v>
      </c>
      <c r="I46" s="5">
        <f>IF(F46="",LOOKUP(G46,'A-b-⑥工资核算'!$C$4:$C$7,'A-b-⑥工资核算'!$E$4:$E$7),"")</f>
        <v>0</v>
      </c>
      <c r="J46" s="5">
        <f>IF(F46="",LOOKUP(H46,'A-b-⑥工资核算'!$D$4:$D$7,'A-b-⑥工资核算'!$E$4:$E$7),"")</f>
        <v>2</v>
      </c>
      <c r="K46" s="5">
        <f>IF(AND(I46&gt;0,J46&gt;0),MIN(I46,J46),IF(OR(LOOKUP(G46,'A-b-⑥工资核算'!$C$4:$C$7,'A-b-⑥工资核算'!$E$4:$E$7)&gt;0,LOOKUP(H46,'A-b-⑥工资核算'!$D$4:$D$7,'A-b-⑥工资核算'!$E$4:$E$7)&gt;0),1,0))</f>
        <v>1</v>
      </c>
      <c r="L46" s="5" cm="1">
        <f t="array" ref="L46">IF(A46="","",IF(F46="",_xlfn.IFS(K46='A-b-⑥工资核算'!$E$4,'A-b-⑥工资核算'!$B$4,K46='A-b-⑥工资核算'!$E$5,'A-b-⑥工资核算'!$B$5,K46='A-b-⑥工资核算'!$E$6,'A-b-⑥工资核算'!$B$6,'健康师-人工底薪'!K46='A-b-⑥工资核算'!$E$7,'A-b-⑥工资核算'!$B$7),0))</f>
        <v>2000</v>
      </c>
      <c r="M46" s="7" t="str">
        <f t="shared" si="2"/>
        <v/>
      </c>
      <c r="N46" s="7" t="str">
        <f t="shared" si="3"/>
        <v/>
      </c>
      <c r="O46" s="48" t="str">
        <f>IF(F46="","",LOOKUP(M46,'A-b-⑥工资核算'!$F$4:$F$7,'A-b-⑥工资核算'!$E$4:$E$7))</f>
        <v/>
      </c>
      <c r="P46" s="48" t="str">
        <f>IF(F46="","",LOOKUP(N46,'A-b-⑥工资核算'!$G$4:$G$7,'A-b-⑥工资核算'!$E$4:$E$7))</f>
        <v/>
      </c>
      <c r="Q46" s="5">
        <f>IF(F46="不足",IF(AND(O46&gt;0,P46&gt;0),MIN(O46,P46),IF(OR(LOOKUP(M46,'A-b-⑥工资核算'!$F$4:$F$7,'A-b-⑥工资核算'!$E$4:$E$7)&gt;0,LOOKUP(N46,'A-b-⑥工资核算'!$G$4:$G$7,'A-b-⑥工资核算'!$E$4:$E$7)&gt;0),1,0)),0)</f>
        <v>0</v>
      </c>
      <c r="R46" s="6" cm="1">
        <f t="array" ref="R46">IF(F46="",0,_xlfn.IFS(Q46='A-b-⑥工资核算'!$E$4,'A-b-⑥工资核算'!$B$4,'健康师-人工底薪'!Q46='A-b-⑥工资核算'!$E$5,'A-b-⑥工资核算'!$B$5,Q46='A-b-⑥工资核算'!$E$6,'A-b-⑥工资核算'!$B$6,'健康师-人工底薪'!Q46='A-b-⑥工资核算'!$E$7,'A-b-⑥工资核算'!$B$7))</f>
        <v>0</v>
      </c>
      <c r="S46" s="5">
        <f t="shared" si="4"/>
        <v>2000</v>
      </c>
      <c r="T46" s="5">
        <f t="shared" si="5"/>
        <v>0</v>
      </c>
      <c r="U46" s="8">
        <f t="shared" si="6"/>
        <v>2000</v>
      </c>
      <c r="V46" s="5" t="str">
        <f>IF(F46="",IF(C46=$V$5,IF(F46="",LOOKUP(G46,'A-b-⑥工资核算'!$C$12:$C$15,'A-b-⑥工资核算'!$D$12:$D$15),""),""),"")</f>
        <v/>
      </c>
      <c r="W46" s="5" t="str">
        <f t="shared" si="7"/>
        <v/>
      </c>
      <c r="X46" s="5" t="str">
        <f t="shared" si="8"/>
        <v/>
      </c>
      <c r="Y46" s="5" cm="1">
        <f t="array" ref="Y46">IF(X46="",0,_xlfn.IFS(X46='A-b-⑥工资核算'!$D$12,'A-b-⑥工资核算'!$B$12,X46='A-b-⑥工资核算'!$D$13,'A-b-⑥工资核算'!$B$13,X46='A-b-⑥工资核算'!$D$14,'A-b-⑥工资核算'!$B$14,'健康师-人工底薪'!X46='A-b-⑥工资核算'!$D$15,'A-b-⑥工资核算'!$B$15))</f>
        <v>0</v>
      </c>
      <c r="Z46" s="9" t="str">
        <f>IF(C46=$V$5,IF(F46="不足",LOOKUP(M46,'A-b-⑥工资核算'!$E$12:$E$15,'A-b-⑥工资核算'!$D$12:$D$15),""),"")</f>
        <v/>
      </c>
      <c r="AA46" s="9" t="str">
        <f t="shared" si="9"/>
        <v/>
      </c>
      <c r="AB46" s="5" t="str">
        <f t="shared" si="10"/>
        <v/>
      </c>
      <c r="AC46" s="5" cm="1">
        <f t="array" ref="AC46">IF(AB46="",0,_xlfn.IFS(AB46='A-b-⑥工资核算'!$D$12,'A-b-⑥工资核算'!$B$12,AB46='A-b-⑥工资核算'!$D$13,'A-b-⑥工资核算'!$B$13,AB46='A-b-⑥工资核算'!$D$14,'A-b-⑥工资核算'!$B$14,AB46='A-b-⑥工资核算'!$D$15,'A-b-⑥工资核算'!$B$15))</f>
        <v>0</v>
      </c>
      <c r="AD46" s="9">
        <f t="shared" si="11"/>
        <v>0</v>
      </c>
      <c r="AE46" s="8">
        <f t="shared" si="15"/>
        <v>0</v>
      </c>
      <c r="AF46" s="18">
        <f t="shared" si="16"/>
        <v>2000</v>
      </c>
      <c r="AG46" s="9">
        <f t="shared" si="13"/>
        <v>2000</v>
      </c>
      <c r="AH46" s="55">
        <f>_xlfn.XLOOKUP(A46,[1]工资核对的全字段!$C:$C,[1]工资核对的全字段!$BC:$BC,0)</f>
        <v>2000</v>
      </c>
      <c r="AI46" s="55">
        <f t="shared" si="14"/>
        <v>0</v>
      </c>
    </row>
    <row r="47" spans="1:35" ht="15.75" customHeight="1" x14ac:dyDescent="0.15">
      <c r="A47" s="5" t="str">
        <v>赵情情</v>
      </c>
      <c r="B47" s="5" t="str">
        <f>_xlfn.XLOOKUP(A47,'B-a-26考勤汇总表'!D:D,'B-a-26考勤汇总表'!A:A,0)</f>
        <v>融创</v>
      </c>
      <c r="C47" s="5" t="str">
        <f>_xlfn.XLOOKUP(B47,'A-b-⑥工资核算'!J:J,'A-b-⑥工资核算'!K:K,0)</f>
        <v>老店</v>
      </c>
      <c r="D47" s="5">
        <f>_xlfn.XLOOKUP(A47,'B-a-26考勤汇总表'!D:D,'B-a-26考勤汇总表'!AP:AP,0)</f>
        <v>31</v>
      </c>
      <c r="E47" s="5">
        <f>IF(A47="","",_xlfn.XLOOKUP(A47,'B-a-26考勤汇总表'!D:D,'B-a-26考勤汇总表'!U:U,0))</f>
        <v>0</v>
      </c>
      <c r="F47" s="5" t="str">
        <f t="shared" si="1"/>
        <v/>
      </c>
      <c r="G47" s="5">
        <f>_xlfn.XLOOKUP('健康师-人工底薪'!A47,'B-a-③呈现-消耗明细表③'!C:C,'B-a-③呈现-消耗明细表③'!D:D,0)</f>
        <v>86</v>
      </c>
      <c r="H47" s="5">
        <f>_xlfn.XLOOKUP(A47,'B-a-③呈现-消耗明细表③'!C:C,'B-a-③呈现-消耗明细表③'!E:E,0)</f>
        <v>18249.46</v>
      </c>
      <c r="I47" s="5">
        <f>IF(F47="",LOOKUP(G47,'A-b-⑥工资核算'!$C$4:$C$7,'A-b-⑥工资核算'!$E$4:$E$7),"")</f>
        <v>0</v>
      </c>
      <c r="J47" s="5">
        <f>IF(F47="",LOOKUP(H47,'A-b-⑥工资核算'!$D$4:$D$7,'A-b-⑥工资核算'!$E$4:$E$7),"")</f>
        <v>1</v>
      </c>
      <c r="K47" s="5">
        <f>IF(AND(I47&gt;0,J47&gt;0),MIN(I47,J47),IF(OR(LOOKUP(G47,'A-b-⑥工资核算'!$C$4:$C$7,'A-b-⑥工资核算'!$E$4:$E$7)&gt;0,LOOKUP(H47,'A-b-⑥工资核算'!$D$4:$D$7,'A-b-⑥工资核算'!$E$4:$E$7)&gt;0),1,0))</f>
        <v>1</v>
      </c>
      <c r="L47" s="5" cm="1">
        <f t="array" ref="L47">IF(A47="","",IF(F47="",_xlfn.IFS(K47='A-b-⑥工资核算'!$E$4,'A-b-⑥工资核算'!$B$4,K47='A-b-⑥工资核算'!$E$5,'A-b-⑥工资核算'!$B$5,K47='A-b-⑥工资核算'!$E$6,'A-b-⑥工资核算'!$B$6,'健康师-人工底薪'!K47='A-b-⑥工资核算'!$E$7,'A-b-⑥工资核算'!$B$7),0))</f>
        <v>2000</v>
      </c>
      <c r="M47" s="7" t="str">
        <f t="shared" si="2"/>
        <v/>
      </c>
      <c r="N47" s="7" t="str">
        <f t="shared" si="3"/>
        <v/>
      </c>
      <c r="O47" s="46" t="str">
        <f>IF(F47="","",LOOKUP(M47,'A-b-⑥工资核算'!$F$4:$F$7,'A-b-⑥工资核算'!$E$4:$E$7))</f>
        <v/>
      </c>
      <c r="P47" s="46" t="str">
        <f>IF(F47="","",LOOKUP(N47,'A-b-⑥工资核算'!$G$4:$G$7,'A-b-⑥工资核算'!$E$4:$E$7))</f>
        <v/>
      </c>
      <c r="Q47" s="5">
        <f>IF(F47="不足",IF(AND(O47&gt;0,P47&gt;0),MIN(O47,P47),IF(OR(LOOKUP(M47,'A-b-⑥工资核算'!$F$4:$F$7,'A-b-⑥工资核算'!$E$4:$E$7)&gt;0,LOOKUP(N47,'A-b-⑥工资核算'!$G$4:$G$7,'A-b-⑥工资核算'!$E$4:$E$7)&gt;0),1,0)),0)</f>
        <v>0</v>
      </c>
      <c r="R47" s="5" cm="1">
        <f t="array" ref="R47">IF(F47="",0,_xlfn.IFS(Q47='A-b-⑥工资核算'!$E$4,'A-b-⑥工资核算'!$B$4,'健康师-人工底薪'!Q47='A-b-⑥工资核算'!$E$5,'A-b-⑥工资核算'!$B$5,Q47='A-b-⑥工资核算'!$E$6,'A-b-⑥工资核算'!$B$6,'健康师-人工底薪'!Q47='A-b-⑥工资核算'!$E$7,'A-b-⑥工资核算'!$B$7))</f>
        <v>0</v>
      </c>
      <c r="S47" s="5">
        <f t="shared" si="4"/>
        <v>2000</v>
      </c>
      <c r="T47" s="5">
        <f t="shared" si="5"/>
        <v>0</v>
      </c>
      <c r="U47" s="8">
        <f t="shared" si="6"/>
        <v>2000</v>
      </c>
      <c r="V47" s="5" t="str">
        <f>IF(F47="",IF(C47=$V$5,IF(F47="",LOOKUP(G47,'A-b-⑥工资核算'!$C$12:$C$15,'A-b-⑥工资核算'!$D$12:$D$15),""),""),"")</f>
        <v/>
      </c>
      <c r="W47" s="5" t="str">
        <f t="shared" si="7"/>
        <v/>
      </c>
      <c r="X47" s="5" t="str">
        <f t="shared" si="8"/>
        <v/>
      </c>
      <c r="Y47" s="5" cm="1">
        <f t="array" ref="Y47">IF(X47="",0,_xlfn.IFS(X47='A-b-⑥工资核算'!$D$12,'A-b-⑥工资核算'!$B$12,X47='A-b-⑥工资核算'!$D$13,'A-b-⑥工资核算'!$B$13,X47='A-b-⑥工资核算'!$D$14,'A-b-⑥工资核算'!$B$14,'健康师-人工底薪'!X47='A-b-⑥工资核算'!$D$15,'A-b-⑥工资核算'!$B$15))</f>
        <v>0</v>
      </c>
      <c r="Z47" s="9" t="str">
        <f>IF(C47=$V$5,IF(F47="不足",LOOKUP(M47,'A-b-⑥工资核算'!$E$12:$E$15,'A-b-⑥工资核算'!$D$12:$D$15),""),"")</f>
        <v/>
      </c>
      <c r="AA47" s="9" t="str">
        <f t="shared" si="9"/>
        <v/>
      </c>
      <c r="AB47" s="5" t="str">
        <f t="shared" si="10"/>
        <v/>
      </c>
      <c r="AC47" s="5" cm="1">
        <f t="array" ref="AC47">IF(AB47="",0,_xlfn.IFS(AB47='A-b-⑥工资核算'!$D$12,'A-b-⑥工资核算'!$B$12,AB47='A-b-⑥工资核算'!$D$13,'A-b-⑥工资核算'!$B$13,AB47='A-b-⑥工资核算'!$D$14,'A-b-⑥工资核算'!$B$14,AB47='A-b-⑥工资核算'!$D$15,'A-b-⑥工资核算'!$B$15))</f>
        <v>0</v>
      </c>
      <c r="AD47" s="9">
        <f t="shared" si="11"/>
        <v>0</v>
      </c>
      <c r="AE47" s="8">
        <f t="shared" si="15"/>
        <v>0</v>
      </c>
      <c r="AF47" s="18">
        <f t="shared" si="16"/>
        <v>2000</v>
      </c>
      <c r="AG47" s="9">
        <f t="shared" si="13"/>
        <v>2000</v>
      </c>
      <c r="AH47" s="55">
        <f>_xlfn.XLOOKUP(A47,[1]工资核对的全字段!$C:$C,[1]工资核对的全字段!$BC:$BC,0)</f>
        <v>2000</v>
      </c>
      <c r="AI47" s="55">
        <f t="shared" si="14"/>
        <v>0</v>
      </c>
    </row>
    <row r="48" spans="1:35" ht="15.75" customHeight="1" x14ac:dyDescent="0.15">
      <c r="A48" s="5" t="str">
        <v>曹悦</v>
      </c>
      <c r="B48" s="5" t="str">
        <f>_xlfn.XLOOKUP(A48,'B-a-26考勤汇总表'!D:D,'B-a-26考勤汇总表'!A:A,0)</f>
        <v>融创</v>
      </c>
      <c r="C48" s="5" t="str">
        <f>_xlfn.XLOOKUP(B48,'A-b-⑥工资核算'!J:J,'A-b-⑥工资核算'!K:K,0)</f>
        <v>老店</v>
      </c>
      <c r="D48" s="5">
        <f>_xlfn.XLOOKUP(A48,'B-a-26考勤汇总表'!D:D,'B-a-26考勤汇总表'!AP:AP,0)</f>
        <v>31</v>
      </c>
      <c r="E48" s="5">
        <f>IF(A48="","",_xlfn.XLOOKUP(A48,'B-a-26考勤汇总表'!D:D,'B-a-26考勤汇总表'!U:U,0))</f>
        <v>0</v>
      </c>
      <c r="F48" s="5" t="str">
        <f t="shared" si="1"/>
        <v/>
      </c>
      <c r="G48" s="5">
        <f>_xlfn.XLOOKUP('健康师-人工底薪'!A48,'B-a-③呈现-消耗明细表③'!C:C,'B-a-③呈现-消耗明细表③'!D:D,0)</f>
        <v>89</v>
      </c>
      <c r="H48" s="5">
        <f>_xlfn.XLOOKUP(A48,'B-a-③呈现-消耗明细表③'!C:C,'B-a-③呈现-消耗明细表③'!E:E,0)</f>
        <v>34300.11</v>
      </c>
      <c r="I48" s="5">
        <f>IF(F48="",LOOKUP(G48,'A-b-⑥工资核算'!$C$4:$C$7,'A-b-⑥工资核算'!$E$4:$E$7),"")</f>
        <v>0</v>
      </c>
      <c r="J48" s="5">
        <f>IF(F48="",LOOKUP(H48,'A-b-⑥工资核算'!$D$4:$D$7,'A-b-⑥工资核算'!$E$4:$E$7),"")</f>
        <v>2</v>
      </c>
      <c r="K48" s="5">
        <f>IF(AND(I48&gt;0,J48&gt;0),MIN(I48,J48),IF(OR(LOOKUP(G48,'A-b-⑥工资核算'!$C$4:$C$7,'A-b-⑥工资核算'!$E$4:$E$7)&gt;0,LOOKUP(H48,'A-b-⑥工资核算'!$D$4:$D$7,'A-b-⑥工资核算'!$E$4:$E$7)&gt;0),1,0))</f>
        <v>1</v>
      </c>
      <c r="L48" s="5" cm="1">
        <f t="array" ref="L48">IF(A48="","",IF(F48="",_xlfn.IFS(K48='A-b-⑥工资核算'!$E$4,'A-b-⑥工资核算'!$B$4,K48='A-b-⑥工资核算'!$E$5,'A-b-⑥工资核算'!$B$5,K48='A-b-⑥工资核算'!$E$6,'A-b-⑥工资核算'!$B$6,'健康师-人工底薪'!K48='A-b-⑥工资核算'!$E$7,'A-b-⑥工资核算'!$B$7),0))</f>
        <v>2000</v>
      </c>
      <c r="M48" s="7" t="str">
        <f t="shared" si="2"/>
        <v/>
      </c>
      <c r="N48" s="7" t="str">
        <f t="shared" si="3"/>
        <v/>
      </c>
      <c r="O48" s="46" t="str">
        <f>IF(F48="","",LOOKUP(M48,'A-b-⑥工资核算'!$F$4:$F$7,'A-b-⑥工资核算'!$E$4:$E$7))</f>
        <v/>
      </c>
      <c r="P48" s="46" t="str">
        <f>IF(F48="","",LOOKUP(N48,'A-b-⑥工资核算'!$G$4:$G$7,'A-b-⑥工资核算'!$E$4:$E$7))</f>
        <v/>
      </c>
      <c r="Q48" s="5">
        <f>IF(F48="不足",IF(AND(O48&gt;0,P48&gt;0),MIN(O48,P48),IF(OR(LOOKUP(M48,'A-b-⑥工资核算'!$F$4:$F$7,'A-b-⑥工资核算'!$E$4:$E$7)&gt;0,LOOKUP(N48,'A-b-⑥工资核算'!$G$4:$G$7,'A-b-⑥工资核算'!$E$4:$E$7)&gt;0),1,0)),0)</f>
        <v>0</v>
      </c>
      <c r="R48" s="5" cm="1">
        <f t="array" ref="R48">IF(F48="",0,_xlfn.IFS(Q48='A-b-⑥工资核算'!$E$4,'A-b-⑥工资核算'!$B$4,'健康师-人工底薪'!Q48='A-b-⑥工资核算'!$E$5,'A-b-⑥工资核算'!$B$5,Q48='A-b-⑥工资核算'!$E$6,'A-b-⑥工资核算'!$B$6,'健康师-人工底薪'!Q48='A-b-⑥工资核算'!$E$7,'A-b-⑥工资核算'!$B$7))</f>
        <v>0</v>
      </c>
      <c r="S48" s="5">
        <f t="shared" si="4"/>
        <v>2000</v>
      </c>
      <c r="T48" s="5">
        <f t="shared" si="5"/>
        <v>0</v>
      </c>
      <c r="U48" s="8">
        <f t="shared" si="6"/>
        <v>2000</v>
      </c>
      <c r="V48" s="5" t="str">
        <f>IF(F48="",IF(C48=$V$5,IF(F48="",LOOKUP(G48,'A-b-⑥工资核算'!$C$12:$C$15,'A-b-⑥工资核算'!$D$12:$D$15),""),""),"")</f>
        <v/>
      </c>
      <c r="W48" s="5" t="str">
        <f t="shared" si="7"/>
        <v/>
      </c>
      <c r="X48" s="5" t="str">
        <f t="shared" si="8"/>
        <v/>
      </c>
      <c r="Y48" s="5" cm="1">
        <f t="array" ref="Y48">IF(X48="",0,_xlfn.IFS(X48='A-b-⑥工资核算'!$D$12,'A-b-⑥工资核算'!$B$12,X48='A-b-⑥工资核算'!$D$13,'A-b-⑥工资核算'!$B$13,X48='A-b-⑥工资核算'!$D$14,'A-b-⑥工资核算'!$B$14,'健康师-人工底薪'!X48='A-b-⑥工资核算'!$D$15,'A-b-⑥工资核算'!$B$15))</f>
        <v>0</v>
      </c>
      <c r="Z48" s="9" t="str">
        <f>IF(C48=$V$5,IF(F48="不足",LOOKUP(M48,'A-b-⑥工资核算'!$E$12:$E$15,'A-b-⑥工资核算'!$D$12:$D$15),""),"")</f>
        <v/>
      </c>
      <c r="AA48" s="9" t="str">
        <f t="shared" si="9"/>
        <v/>
      </c>
      <c r="AB48" s="5" t="str">
        <f t="shared" si="10"/>
        <v/>
      </c>
      <c r="AC48" s="5" cm="1">
        <f t="array" ref="AC48">IF(AB48="",0,_xlfn.IFS(AB48='A-b-⑥工资核算'!$D$12,'A-b-⑥工资核算'!$B$12,AB48='A-b-⑥工资核算'!$D$13,'A-b-⑥工资核算'!$B$13,AB48='A-b-⑥工资核算'!$D$14,'A-b-⑥工资核算'!$B$14,AB48='A-b-⑥工资核算'!$D$15,'A-b-⑥工资核算'!$B$15))</f>
        <v>0</v>
      </c>
      <c r="AD48" s="9">
        <f t="shared" si="11"/>
        <v>0</v>
      </c>
      <c r="AE48" s="8">
        <f t="shared" si="15"/>
        <v>0</v>
      </c>
      <c r="AF48" s="18">
        <f t="shared" si="16"/>
        <v>2000</v>
      </c>
      <c r="AG48" s="9">
        <f t="shared" si="13"/>
        <v>2000</v>
      </c>
      <c r="AH48" s="55">
        <f>_xlfn.XLOOKUP(A48,[1]工资核对的全字段!$C:$C,[1]工资核对的全字段!$BC:$BC,0)</f>
        <v>2000</v>
      </c>
      <c r="AI48" s="55">
        <f t="shared" si="14"/>
        <v>0</v>
      </c>
    </row>
    <row r="49" spans="1:35" ht="15.75" customHeight="1" x14ac:dyDescent="0.15">
      <c r="A49" s="5" t="str">
        <v>吴飞雁</v>
      </c>
      <c r="B49" s="5" t="str">
        <f>_xlfn.XLOOKUP(A49,'B-a-26考勤汇总表'!D:D,'B-a-26考勤汇总表'!A:A,0)</f>
        <v>融创</v>
      </c>
      <c r="C49" s="5" t="str">
        <f>_xlfn.XLOOKUP(B49,'A-b-⑥工资核算'!J:J,'A-b-⑥工资核算'!K:K,0)</f>
        <v>老店</v>
      </c>
      <c r="D49" s="5">
        <f>_xlfn.XLOOKUP(A49,'B-a-26考勤汇总表'!D:D,'B-a-26考勤汇总表'!AP:AP,0)</f>
        <v>31</v>
      </c>
      <c r="E49" s="5">
        <f>IF(A49="","",_xlfn.XLOOKUP(A49,'B-a-26考勤汇总表'!D:D,'B-a-26考勤汇总表'!U:U,0))</f>
        <v>0</v>
      </c>
      <c r="F49" s="5" t="str">
        <f t="shared" si="1"/>
        <v/>
      </c>
      <c r="G49" s="5">
        <f>_xlfn.XLOOKUP('健康师-人工底薪'!A49,'B-a-③呈现-消耗明细表③'!C:C,'B-a-③呈现-消耗明细表③'!D:D,0)</f>
        <v>70</v>
      </c>
      <c r="H49" s="5">
        <f>_xlfn.XLOOKUP(A49,'B-a-③呈现-消耗明细表③'!C:C,'B-a-③呈现-消耗明细表③'!E:E,0)</f>
        <v>11679.15</v>
      </c>
      <c r="I49" s="5">
        <f>IF(F49="",LOOKUP(G49,'A-b-⑥工资核算'!$C$4:$C$7,'A-b-⑥工资核算'!$E$4:$E$7),"")</f>
        <v>0</v>
      </c>
      <c r="J49" s="5">
        <f>IF(F49="",LOOKUP(H49,'A-b-⑥工资核算'!$D$4:$D$7,'A-b-⑥工资核算'!$E$4:$E$7),"")</f>
        <v>1</v>
      </c>
      <c r="K49" s="5">
        <f>IF(AND(I49&gt;0,J49&gt;0),MIN(I49,J49),IF(OR(LOOKUP(G49,'A-b-⑥工资核算'!$C$4:$C$7,'A-b-⑥工资核算'!$E$4:$E$7)&gt;0,LOOKUP(H49,'A-b-⑥工资核算'!$D$4:$D$7,'A-b-⑥工资核算'!$E$4:$E$7)&gt;0),1,0))</f>
        <v>1</v>
      </c>
      <c r="L49" s="5" cm="1">
        <f t="array" ref="L49">IF(A49="","",IF(F49="",_xlfn.IFS(K49='A-b-⑥工资核算'!$E$4,'A-b-⑥工资核算'!$B$4,K49='A-b-⑥工资核算'!$E$5,'A-b-⑥工资核算'!$B$5,K49='A-b-⑥工资核算'!$E$6,'A-b-⑥工资核算'!$B$6,'健康师-人工底薪'!K49='A-b-⑥工资核算'!$E$7,'A-b-⑥工资核算'!$B$7),0))</f>
        <v>2000</v>
      </c>
      <c r="M49" s="7" t="str">
        <f t="shared" si="2"/>
        <v/>
      </c>
      <c r="N49" s="7" t="str">
        <f t="shared" si="3"/>
        <v/>
      </c>
      <c r="O49" s="46" t="str">
        <f>IF(F49="","",LOOKUP(M49,'A-b-⑥工资核算'!$F$4:$F$7,'A-b-⑥工资核算'!$E$4:$E$7))</f>
        <v/>
      </c>
      <c r="P49" s="46" t="str">
        <f>IF(F49="","",LOOKUP(N49,'A-b-⑥工资核算'!$G$4:$G$7,'A-b-⑥工资核算'!$E$4:$E$7))</f>
        <v/>
      </c>
      <c r="Q49" s="5">
        <f>IF(F49="不足",IF(AND(O49&gt;0,P49&gt;0),MIN(O49,P49),IF(OR(LOOKUP(M49,'A-b-⑥工资核算'!$F$4:$F$7,'A-b-⑥工资核算'!$E$4:$E$7)&gt;0,LOOKUP(N49,'A-b-⑥工资核算'!$G$4:$G$7,'A-b-⑥工资核算'!$E$4:$E$7)&gt;0),1,0)),0)</f>
        <v>0</v>
      </c>
      <c r="R49" s="5" cm="1">
        <f t="array" ref="R49">IF(F49="",0,_xlfn.IFS(Q49='A-b-⑥工资核算'!$E$4,'A-b-⑥工资核算'!$B$4,'健康师-人工底薪'!Q49='A-b-⑥工资核算'!$E$5,'A-b-⑥工资核算'!$B$5,Q49='A-b-⑥工资核算'!$E$6,'A-b-⑥工资核算'!$B$6,'健康师-人工底薪'!Q49='A-b-⑥工资核算'!$E$7,'A-b-⑥工资核算'!$B$7))</f>
        <v>0</v>
      </c>
      <c r="S49" s="5">
        <f t="shared" si="4"/>
        <v>2000</v>
      </c>
      <c r="T49" s="5">
        <f t="shared" si="5"/>
        <v>0</v>
      </c>
      <c r="U49" s="8">
        <f t="shared" si="6"/>
        <v>2000</v>
      </c>
      <c r="V49" s="5" t="str">
        <f>IF(F49="",IF(C49=$V$5,IF(F49="",LOOKUP(G49,'A-b-⑥工资核算'!$C$12:$C$15,'A-b-⑥工资核算'!$D$12:$D$15),""),""),"")</f>
        <v/>
      </c>
      <c r="W49" s="5" t="str">
        <f t="shared" si="7"/>
        <v/>
      </c>
      <c r="X49" s="5" t="str">
        <f t="shared" si="8"/>
        <v/>
      </c>
      <c r="Y49" s="5" cm="1">
        <f t="array" ref="Y49">IF(X49="",0,_xlfn.IFS(X49='A-b-⑥工资核算'!$D$12,'A-b-⑥工资核算'!$B$12,X49='A-b-⑥工资核算'!$D$13,'A-b-⑥工资核算'!$B$13,X49='A-b-⑥工资核算'!$D$14,'A-b-⑥工资核算'!$B$14,'健康师-人工底薪'!X49='A-b-⑥工资核算'!$D$15,'A-b-⑥工资核算'!$B$15))</f>
        <v>0</v>
      </c>
      <c r="Z49" s="9" t="str">
        <f>IF(C49=$V$5,IF(F49="不足",LOOKUP(M49,'A-b-⑥工资核算'!$E$12:$E$15,'A-b-⑥工资核算'!$D$12:$D$15),""),"")</f>
        <v/>
      </c>
      <c r="AA49" s="9" t="str">
        <f t="shared" si="9"/>
        <v/>
      </c>
      <c r="AB49" s="5" t="str">
        <f t="shared" si="10"/>
        <v/>
      </c>
      <c r="AC49" s="5" cm="1">
        <f t="array" ref="AC49">IF(AB49="",0,_xlfn.IFS(AB49='A-b-⑥工资核算'!$D$12,'A-b-⑥工资核算'!$B$12,AB49='A-b-⑥工资核算'!$D$13,'A-b-⑥工资核算'!$B$13,AB49='A-b-⑥工资核算'!$D$14,'A-b-⑥工资核算'!$B$14,AB49='A-b-⑥工资核算'!$D$15,'A-b-⑥工资核算'!$B$15))</f>
        <v>0</v>
      </c>
      <c r="AD49" s="9">
        <f t="shared" si="11"/>
        <v>0</v>
      </c>
      <c r="AE49" s="8">
        <f t="shared" si="15"/>
        <v>0</v>
      </c>
      <c r="AF49" s="18">
        <f t="shared" si="16"/>
        <v>2000</v>
      </c>
      <c r="AG49" s="9">
        <f t="shared" si="13"/>
        <v>2000</v>
      </c>
      <c r="AH49" s="55">
        <f>_xlfn.XLOOKUP(A49,[1]工资核对的全字段!$C:$C,[1]工资核对的全字段!$BC:$BC,0)</f>
        <v>2000</v>
      </c>
      <c r="AI49" s="55">
        <f t="shared" si="14"/>
        <v>0</v>
      </c>
    </row>
    <row r="50" spans="1:35" ht="15.75" customHeight="1" x14ac:dyDescent="0.15">
      <c r="A50" s="5" t="str">
        <v>尹桂香</v>
      </c>
      <c r="B50" s="5" t="str">
        <f>_xlfn.XLOOKUP(A50,'B-a-26考勤汇总表'!D:D,'B-a-26考勤汇总表'!A:A,0)</f>
        <v>融创</v>
      </c>
      <c r="C50" s="5" t="str">
        <f>_xlfn.XLOOKUP(B50,'A-b-⑥工资核算'!J:J,'A-b-⑥工资核算'!K:K,0)</f>
        <v>老店</v>
      </c>
      <c r="D50" s="5">
        <f>_xlfn.XLOOKUP(A50,'B-a-26考勤汇总表'!D:D,'B-a-26考勤汇总表'!AP:AP,0)</f>
        <v>31</v>
      </c>
      <c r="E50" s="5">
        <f>IF(A50="","",_xlfn.XLOOKUP(A50,'B-a-26考勤汇总表'!D:D,'B-a-26考勤汇总表'!U:U,0))</f>
        <v>0</v>
      </c>
      <c r="F50" s="5" t="str">
        <f t="shared" si="1"/>
        <v/>
      </c>
      <c r="G50" s="5">
        <f>_xlfn.XLOOKUP('健康师-人工底薪'!A50,'B-a-③呈现-消耗明细表③'!C:C,'B-a-③呈现-消耗明细表③'!D:D,0)</f>
        <v>82</v>
      </c>
      <c r="H50" s="5">
        <f>_xlfn.XLOOKUP(A50,'B-a-③呈现-消耗明细表③'!C:C,'B-a-③呈现-消耗明细表③'!E:E,0)</f>
        <v>11535.34</v>
      </c>
      <c r="I50" s="5">
        <f>IF(F50="",LOOKUP(G50,'A-b-⑥工资核算'!$C$4:$C$7,'A-b-⑥工资核算'!$E$4:$E$7),"")</f>
        <v>0</v>
      </c>
      <c r="J50" s="5">
        <f>IF(F50="",LOOKUP(H50,'A-b-⑥工资核算'!$D$4:$D$7,'A-b-⑥工资核算'!$E$4:$E$7),"")</f>
        <v>1</v>
      </c>
      <c r="K50" s="5">
        <f>IF(AND(I50&gt;0,J50&gt;0),MIN(I50,J50),IF(OR(LOOKUP(G50,'A-b-⑥工资核算'!$C$4:$C$7,'A-b-⑥工资核算'!$E$4:$E$7)&gt;0,LOOKUP(H50,'A-b-⑥工资核算'!$D$4:$D$7,'A-b-⑥工资核算'!$E$4:$E$7)&gt;0),1,0))</f>
        <v>1</v>
      </c>
      <c r="L50" s="5" cm="1">
        <f t="array" ref="L50">IF(A50="","",IF(F50="",_xlfn.IFS(K50='A-b-⑥工资核算'!$E$4,'A-b-⑥工资核算'!$B$4,K50='A-b-⑥工资核算'!$E$5,'A-b-⑥工资核算'!$B$5,K50='A-b-⑥工资核算'!$E$6,'A-b-⑥工资核算'!$B$6,'健康师-人工底薪'!K50='A-b-⑥工资核算'!$E$7,'A-b-⑥工资核算'!$B$7),0))</f>
        <v>2000</v>
      </c>
      <c r="M50" s="7" t="str">
        <f t="shared" si="2"/>
        <v/>
      </c>
      <c r="N50" s="7" t="str">
        <f t="shared" si="3"/>
        <v/>
      </c>
      <c r="O50" s="46" t="str">
        <f>IF(F50="","",LOOKUP(M50,'A-b-⑥工资核算'!$F$4:$F$7,'A-b-⑥工资核算'!$E$4:$E$7))</f>
        <v/>
      </c>
      <c r="P50" s="46" t="str">
        <f>IF(F50="","",LOOKUP(N50,'A-b-⑥工资核算'!$G$4:$G$7,'A-b-⑥工资核算'!$E$4:$E$7))</f>
        <v/>
      </c>
      <c r="Q50" s="5">
        <f>IF(F50="不足",IF(AND(O50&gt;0,P50&gt;0),MIN(O50,P50),IF(OR(LOOKUP(M50,'A-b-⑥工资核算'!$F$4:$F$7,'A-b-⑥工资核算'!$E$4:$E$7)&gt;0,LOOKUP(N50,'A-b-⑥工资核算'!$G$4:$G$7,'A-b-⑥工资核算'!$E$4:$E$7)&gt;0),1,0)),0)</f>
        <v>0</v>
      </c>
      <c r="R50" s="5" cm="1">
        <f t="array" ref="R50">IF(F50="",0,_xlfn.IFS(Q50='A-b-⑥工资核算'!$E$4,'A-b-⑥工资核算'!$B$4,'健康师-人工底薪'!Q50='A-b-⑥工资核算'!$E$5,'A-b-⑥工资核算'!$B$5,Q50='A-b-⑥工资核算'!$E$6,'A-b-⑥工资核算'!$B$6,'健康师-人工底薪'!Q50='A-b-⑥工资核算'!$E$7,'A-b-⑥工资核算'!$B$7))</f>
        <v>0</v>
      </c>
      <c r="S50" s="5">
        <f t="shared" si="4"/>
        <v>2000</v>
      </c>
      <c r="T50" s="5">
        <f t="shared" si="5"/>
        <v>0</v>
      </c>
      <c r="U50" s="8">
        <f t="shared" si="6"/>
        <v>2000</v>
      </c>
      <c r="V50" s="5" t="str">
        <f>IF(F50="",IF(C50=$V$5,IF(F50="",LOOKUP(G50,'A-b-⑥工资核算'!$C$12:$C$15,'A-b-⑥工资核算'!$D$12:$D$15),""),""),"")</f>
        <v/>
      </c>
      <c r="W50" s="5" t="str">
        <f t="shared" si="7"/>
        <v/>
      </c>
      <c r="X50" s="5" t="str">
        <f t="shared" si="8"/>
        <v/>
      </c>
      <c r="Y50" s="5" cm="1">
        <f t="array" ref="Y50">IF(X50="",0,_xlfn.IFS(X50='A-b-⑥工资核算'!$D$12,'A-b-⑥工资核算'!$B$12,X50='A-b-⑥工资核算'!$D$13,'A-b-⑥工资核算'!$B$13,X50='A-b-⑥工资核算'!$D$14,'A-b-⑥工资核算'!$B$14,'健康师-人工底薪'!X50='A-b-⑥工资核算'!$D$15,'A-b-⑥工资核算'!$B$15))</f>
        <v>0</v>
      </c>
      <c r="Z50" s="9" t="str">
        <f>IF(C50=$V$5,IF(F50="不足",LOOKUP(M50,'A-b-⑥工资核算'!$E$12:$E$15,'A-b-⑥工资核算'!$D$12:$D$15),""),"")</f>
        <v/>
      </c>
      <c r="AA50" s="9" t="str">
        <f t="shared" si="9"/>
        <v/>
      </c>
      <c r="AB50" s="5" t="str">
        <f t="shared" si="10"/>
        <v/>
      </c>
      <c r="AC50" s="5" cm="1">
        <f t="array" ref="AC50">IF(AB50="",0,_xlfn.IFS(AB50='A-b-⑥工资核算'!$D$12,'A-b-⑥工资核算'!$B$12,AB50='A-b-⑥工资核算'!$D$13,'A-b-⑥工资核算'!$B$13,AB50='A-b-⑥工资核算'!$D$14,'A-b-⑥工资核算'!$B$14,AB50='A-b-⑥工资核算'!$D$15,'A-b-⑥工资核算'!$B$15))</f>
        <v>0</v>
      </c>
      <c r="AD50" s="9">
        <f t="shared" si="11"/>
        <v>0</v>
      </c>
      <c r="AE50" s="8">
        <f t="shared" si="15"/>
        <v>0</v>
      </c>
      <c r="AF50" s="18">
        <f t="shared" si="16"/>
        <v>2000</v>
      </c>
      <c r="AG50" s="9">
        <f t="shared" si="13"/>
        <v>2000</v>
      </c>
      <c r="AH50" s="55">
        <f>_xlfn.XLOOKUP(A50,[1]工资核对的全字段!$C:$C,[1]工资核对的全字段!$BC:$BC,0)</f>
        <v>2000</v>
      </c>
      <c r="AI50" s="55">
        <f t="shared" si="14"/>
        <v>0</v>
      </c>
    </row>
    <row r="51" spans="1:35" ht="15.75" customHeight="1" x14ac:dyDescent="0.15">
      <c r="A51" s="5" t="str">
        <v>李巧娇</v>
      </c>
      <c r="B51" s="5" t="str">
        <f>_xlfn.XLOOKUP(A51,'B-a-26考勤汇总表'!D:D,'B-a-26考勤汇总表'!A:A,0)</f>
        <v>川师</v>
      </c>
      <c r="C51" s="5" t="str">
        <f>_xlfn.XLOOKUP(B51,'A-b-⑥工资核算'!J:J,'A-b-⑥工资核算'!K:K,0)</f>
        <v>老店</v>
      </c>
      <c r="D51" s="5">
        <f>_xlfn.XLOOKUP(A51,'B-a-26考勤汇总表'!D:D,'B-a-26考勤汇总表'!AP:AP,0)</f>
        <v>31</v>
      </c>
      <c r="E51" s="5">
        <f>IF(A51="","",_xlfn.XLOOKUP(A51,'B-a-26考勤汇总表'!D:D,'B-a-26考勤汇总表'!U:U,0))</f>
        <v>0</v>
      </c>
      <c r="F51" s="5" t="str">
        <f t="shared" si="1"/>
        <v/>
      </c>
      <c r="G51" s="5">
        <f>_xlfn.XLOOKUP('健康师-人工底薪'!A51,'B-a-③呈现-消耗明细表③'!C:C,'B-a-③呈现-消耗明细表③'!D:D,0)</f>
        <v>110</v>
      </c>
      <c r="H51" s="5">
        <f>_xlfn.XLOOKUP(A51,'B-a-③呈现-消耗明细表③'!C:C,'B-a-③呈现-消耗明细表③'!E:E,0)</f>
        <v>43190.45</v>
      </c>
      <c r="I51" s="5">
        <f>IF(F51="",LOOKUP(G51,'A-b-⑥工资核算'!$C$4:$C$7,'A-b-⑥工资核算'!$E$4:$E$7),"")</f>
        <v>1</v>
      </c>
      <c r="J51" s="5">
        <f>IF(F51="",LOOKUP(H51,'A-b-⑥工资核算'!$D$4:$D$7,'A-b-⑥工资核算'!$E$4:$E$7),"")</f>
        <v>3</v>
      </c>
      <c r="K51" s="5">
        <f>IF(AND(I51&gt;0,J51&gt;0),MIN(I51,J51),IF(OR(LOOKUP(G51,'A-b-⑥工资核算'!$C$4:$C$7,'A-b-⑥工资核算'!$E$4:$E$7)&gt;0,LOOKUP(H51,'A-b-⑥工资核算'!$D$4:$D$7,'A-b-⑥工资核算'!$E$4:$E$7)&gt;0),1,0))</f>
        <v>1</v>
      </c>
      <c r="L51" s="5" cm="1">
        <f t="array" ref="L51">IF(A51="","",IF(F51="",_xlfn.IFS(K51='A-b-⑥工资核算'!$E$4,'A-b-⑥工资核算'!$B$4,K51='A-b-⑥工资核算'!$E$5,'A-b-⑥工资核算'!$B$5,K51='A-b-⑥工资核算'!$E$6,'A-b-⑥工资核算'!$B$6,'健康师-人工底薪'!K51='A-b-⑥工资核算'!$E$7,'A-b-⑥工资核算'!$B$7),0))</f>
        <v>2000</v>
      </c>
      <c r="M51" s="7" t="str">
        <f t="shared" si="2"/>
        <v/>
      </c>
      <c r="N51" s="7" t="str">
        <f t="shared" si="3"/>
        <v/>
      </c>
      <c r="O51" s="46" t="str">
        <f>IF(F51="","",LOOKUP(M51,'A-b-⑥工资核算'!$F$4:$F$7,'A-b-⑥工资核算'!$E$4:$E$7))</f>
        <v/>
      </c>
      <c r="P51" s="46" t="str">
        <f>IF(F51="","",LOOKUP(N51,'A-b-⑥工资核算'!$G$4:$G$7,'A-b-⑥工资核算'!$E$4:$E$7))</f>
        <v/>
      </c>
      <c r="Q51" s="5">
        <f>IF(F51="不足",IF(AND(O51&gt;0,P51&gt;0),MIN(O51,P51),IF(OR(LOOKUP(M51,'A-b-⑥工资核算'!$F$4:$F$7,'A-b-⑥工资核算'!$E$4:$E$7)&gt;0,LOOKUP(N51,'A-b-⑥工资核算'!$G$4:$G$7,'A-b-⑥工资核算'!$E$4:$E$7)&gt;0),1,0)),0)</f>
        <v>0</v>
      </c>
      <c r="R51" s="5" cm="1">
        <f t="array" ref="R51">IF(F51="",0,_xlfn.IFS(Q51='A-b-⑥工资核算'!$E$4,'A-b-⑥工资核算'!$B$4,'健康师-人工底薪'!Q51='A-b-⑥工资核算'!$E$5,'A-b-⑥工资核算'!$B$5,Q51='A-b-⑥工资核算'!$E$6,'A-b-⑥工资核算'!$B$6,'健康师-人工底薪'!Q51='A-b-⑥工资核算'!$E$7,'A-b-⑥工资核算'!$B$7))</f>
        <v>0</v>
      </c>
      <c r="S51" s="5">
        <f t="shared" si="4"/>
        <v>2000</v>
      </c>
      <c r="T51" s="5">
        <f t="shared" si="5"/>
        <v>0</v>
      </c>
      <c r="U51" s="8">
        <f t="shared" si="6"/>
        <v>2000</v>
      </c>
      <c r="V51" s="5" t="str">
        <f>IF(F51="",IF(C51=$V$5,IF(F51="",LOOKUP(G51,'A-b-⑥工资核算'!$C$12:$C$15,'A-b-⑥工资核算'!$D$12:$D$15),""),""),"")</f>
        <v/>
      </c>
      <c r="W51" s="5" t="str">
        <f t="shared" si="7"/>
        <v/>
      </c>
      <c r="X51" s="5" t="str">
        <f t="shared" si="8"/>
        <v/>
      </c>
      <c r="Y51" s="5" cm="1">
        <f t="array" ref="Y51">IF(X51="",0,_xlfn.IFS(X51='A-b-⑥工资核算'!$D$12,'A-b-⑥工资核算'!$B$12,X51='A-b-⑥工资核算'!$D$13,'A-b-⑥工资核算'!$B$13,X51='A-b-⑥工资核算'!$D$14,'A-b-⑥工资核算'!$B$14,'健康师-人工底薪'!X51='A-b-⑥工资核算'!$D$15,'A-b-⑥工资核算'!$B$15))</f>
        <v>0</v>
      </c>
      <c r="Z51" s="9" t="str">
        <f>IF(C51=$V$5,IF(F51="不足",LOOKUP(M51,'A-b-⑥工资核算'!$E$12:$E$15,'A-b-⑥工资核算'!$D$12:$D$15),""),"")</f>
        <v/>
      </c>
      <c r="AA51" s="9" t="str">
        <f t="shared" si="9"/>
        <v/>
      </c>
      <c r="AB51" s="5" t="str">
        <f t="shared" si="10"/>
        <v/>
      </c>
      <c r="AC51" s="5" cm="1">
        <f t="array" ref="AC51">IF(AB51="",0,_xlfn.IFS(AB51='A-b-⑥工资核算'!$D$12,'A-b-⑥工资核算'!$B$12,AB51='A-b-⑥工资核算'!$D$13,'A-b-⑥工资核算'!$B$13,AB51='A-b-⑥工资核算'!$D$14,'A-b-⑥工资核算'!$B$14,AB51='A-b-⑥工资核算'!$D$15,'A-b-⑥工资核算'!$B$15))</f>
        <v>0</v>
      </c>
      <c r="AD51" s="9">
        <f t="shared" si="11"/>
        <v>0</v>
      </c>
      <c r="AE51" s="8">
        <f t="shared" si="15"/>
        <v>0</v>
      </c>
      <c r="AF51" s="18">
        <f t="shared" si="16"/>
        <v>2000</v>
      </c>
      <c r="AG51" s="9">
        <f t="shared" si="13"/>
        <v>2000</v>
      </c>
      <c r="AH51" s="55">
        <f>_xlfn.XLOOKUP(A51,[1]工资核对的全字段!$C:$C,[1]工资核对的全字段!$BC:$BC,0)</f>
        <v>2000</v>
      </c>
      <c r="AI51" s="55">
        <f t="shared" si="14"/>
        <v>0</v>
      </c>
    </row>
    <row r="52" spans="1:35" ht="15.75" customHeight="1" x14ac:dyDescent="0.15">
      <c r="A52" s="5" t="str">
        <v>罗雪</v>
      </c>
      <c r="B52" s="5" t="str">
        <f>_xlfn.XLOOKUP(A52,'B-a-26考勤汇总表'!D:D,'B-a-26考勤汇总表'!A:A,0)</f>
        <v>川师</v>
      </c>
      <c r="C52" s="5" t="str">
        <f>_xlfn.XLOOKUP(B52,'A-b-⑥工资核算'!J:J,'A-b-⑥工资核算'!K:K,0)</f>
        <v>老店</v>
      </c>
      <c r="D52" s="5">
        <f>_xlfn.XLOOKUP(A52,'B-a-26考勤汇总表'!D:D,'B-a-26考勤汇总表'!AP:AP,0)</f>
        <v>31</v>
      </c>
      <c r="E52" s="5">
        <f>IF(A52="","",_xlfn.XLOOKUP(A52,'B-a-26考勤汇总表'!D:D,'B-a-26考勤汇总表'!U:U,0))</f>
        <v>0</v>
      </c>
      <c r="F52" s="5" t="str">
        <f t="shared" si="1"/>
        <v/>
      </c>
      <c r="G52" s="5">
        <f>_xlfn.XLOOKUP('健康师-人工底薪'!A52,'B-a-③呈现-消耗明细表③'!C:C,'B-a-③呈现-消耗明细表③'!D:D,0)</f>
        <v>125</v>
      </c>
      <c r="H52" s="5">
        <f>_xlfn.XLOOKUP(A52,'B-a-③呈现-消耗明细表③'!C:C,'B-a-③呈现-消耗明细表③'!E:E,0)</f>
        <v>25702.1</v>
      </c>
      <c r="I52" s="5">
        <f>IF(F52="",LOOKUP(G52,'A-b-⑥工资核算'!$C$4:$C$7,'A-b-⑥工资核算'!$E$4:$E$7),"")</f>
        <v>1</v>
      </c>
      <c r="J52" s="5">
        <f>IF(F52="",LOOKUP(H52,'A-b-⑥工资核算'!$D$4:$D$7,'A-b-⑥工资核算'!$E$4:$E$7),"")</f>
        <v>2</v>
      </c>
      <c r="K52" s="5">
        <f>IF(AND(I52&gt;0,J52&gt;0),MIN(I52,J52),IF(OR(LOOKUP(G52,'A-b-⑥工资核算'!$C$4:$C$7,'A-b-⑥工资核算'!$E$4:$E$7)&gt;0,LOOKUP(H52,'A-b-⑥工资核算'!$D$4:$D$7,'A-b-⑥工资核算'!$E$4:$E$7)&gt;0),1,0))</f>
        <v>1</v>
      </c>
      <c r="L52" s="5" cm="1">
        <f t="array" ref="L52">IF(A52="","",IF(F52="",_xlfn.IFS(K52='A-b-⑥工资核算'!$E$4,'A-b-⑥工资核算'!$B$4,K52='A-b-⑥工资核算'!$E$5,'A-b-⑥工资核算'!$B$5,K52='A-b-⑥工资核算'!$E$6,'A-b-⑥工资核算'!$B$6,'健康师-人工底薪'!K52='A-b-⑥工资核算'!$E$7,'A-b-⑥工资核算'!$B$7),0))</f>
        <v>2000</v>
      </c>
      <c r="M52" s="7" t="str">
        <f t="shared" si="2"/>
        <v/>
      </c>
      <c r="N52" s="7" t="str">
        <f t="shared" si="3"/>
        <v/>
      </c>
      <c r="O52" s="46" t="str">
        <f>IF(F52="","",LOOKUP(M52,'A-b-⑥工资核算'!$F$4:$F$7,'A-b-⑥工资核算'!$E$4:$E$7))</f>
        <v/>
      </c>
      <c r="P52" s="46" t="str">
        <f>IF(F52="","",LOOKUP(N52,'A-b-⑥工资核算'!$G$4:$G$7,'A-b-⑥工资核算'!$E$4:$E$7))</f>
        <v/>
      </c>
      <c r="Q52" s="5">
        <f>IF(F52="不足",IF(AND(O52&gt;0,P52&gt;0),MIN(O52,P52),IF(OR(LOOKUP(M52,'A-b-⑥工资核算'!$F$4:$F$7,'A-b-⑥工资核算'!$E$4:$E$7)&gt;0,LOOKUP(N52,'A-b-⑥工资核算'!$G$4:$G$7,'A-b-⑥工资核算'!$E$4:$E$7)&gt;0),1,0)),0)</f>
        <v>0</v>
      </c>
      <c r="R52" s="5" cm="1">
        <f t="array" ref="R52">IF(F52="",0,_xlfn.IFS(Q52='A-b-⑥工资核算'!$E$4,'A-b-⑥工资核算'!$B$4,'健康师-人工底薪'!Q52='A-b-⑥工资核算'!$E$5,'A-b-⑥工资核算'!$B$5,Q52='A-b-⑥工资核算'!$E$6,'A-b-⑥工资核算'!$B$6,'健康师-人工底薪'!Q52='A-b-⑥工资核算'!$E$7,'A-b-⑥工资核算'!$B$7))</f>
        <v>0</v>
      </c>
      <c r="S52" s="5">
        <f t="shared" si="4"/>
        <v>2000</v>
      </c>
      <c r="T52" s="5">
        <f t="shared" si="5"/>
        <v>0</v>
      </c>
      <c r="U52" s="8">
        <f t="shared" si="6"/>
        <v>2000</v>
      </c>
      <c r="V52" s="5" t="str">
        <f>IF(F52="",IF(C52=$V$5,IF(F52="",LOOKUP(G52,'A-b-⑥工资核算'!$C$12:$C$15,'A-b-⑥工资核算'!$D$12:$D$15),""),""),"")</f>
        <v/>
      </c>
      <c r="W52" s="5" t="str">
        <f t="shared" si="7"/>
        <v/>
      </c>
      <c r="X52" s="5" t="str">
        <f t="shared" si="8"/>
        <v/>
      </c>
      <c r="Y52" s="5" cm="1">
        <f t="array" ref="Y52">IF(X52="",0,_xlfn.IFS(X52='A-b-⑥工资核算'!$D$12,'A-b-⑥工资核算'!$B$12,X52='A-b-⑥工资核算'!$D$13,'A-b-⑥工资核算'!$B$13,X52='A-b-⑥工资核算'!$D$14,'A-b-⑥工资核算'!$B$14,'健康师-人工底薪'!X52='A-b-⑥工资核算'!$D$15,'A-b-⑥工资核算'!$B$15))</f>
        <v>0</v>
      </c>
      <c r="Z52" s="9" t="str">
        <f>IF(C52=$V$5,IF(F52="不足",LOOKUP(M52,'A-b-⑥工资核算'!$E$12:$E$15,'A-b-⑥工资核算'!$D$12:$D$15),""),"")</f>
        <v/>
      </c>
      <c r="AA52" s="9" t="str">
        <f t="shared" si="9"/>
        <v/>
      </c>
      <c r="AB52" s="5" t="str">
        <f t="shared" si="10"/>
        <v/>
      </c>
      <c r="AC52" s="5" cm="1">
        <f t="array" ref="AC52">IF(AB52="",0,_xlfn.IFS(AB52='A-b-⑥工资核算'!$D$12,'A-b-⑥工资核算'!$B$12,AB52='A-b-⑥工资核算'!$D$13,'A-b-⑥工资核算'!$B$13,AB52='A-b-⑥工资核算'!$D$14,'A-b-⑥工资核算'!$B$14,AB52='A-b-⑥工资核算'!$D$15,'A-b-⑥工资核算'!$B$15))</f>
        <v>0</v>
      </c>
      <c r="AD52" s="9">
        <f t="shared" si="11"/>
        <v>0</v>
      </c>
      <c r="AE52" s="8">
        <f t="shared" si="15"/>
        <v>0</v>
      </c>
      <c r="AF52" s="18">
        <f t="shared" si="16"/>
        <v>2000</v>
      </c>
      <c r="AG52" s="9">
        <f t="shared" si="13"/>
        <v>2000</v>
      </c>
      <c r="AH52" s="55">
        <f>_xlfn.XLOOKUP(A52,[1]工资核对的全字段!$C:$C,[1]工资核对的全字段!$BC:$BC,0)</f>
        <v>2000</v>
      </c>
      <c r="AI52" s="55">
        <f t="shared" si="14"/>
        <v>0</v>
      </c>
    </row>
    <row r="53" spans="1:35" ht="15.75" customHeight="1" x14ac:dyDescent="0.15">
      <c r="A53" s="5" t="str">
        <v>唐宇欣</v>
      </c>
      <c r="B53" s="5" t="str">
        <f>_xlfn.XLOOKUP(A53,'B-a-26考勤汇总表'!D:D,'B-a-26考勤汇总表'!A:A,0)</f>
        <v>川师</v>
      </c>
      <c r="C53" s="5" t="str">
        <f>_xlfn.XLOOKUP(B53,'A-b-⑥工资核算'!J:J,'A-b-⑥工资核算'!K:K,0)</f>
        <v>老店</v>
      </c>
      <c r="D53" s="5">
        <f>_xlfn.XLOOKUP(A53,'B-a-26考勤汇总表'!D:D,'B-a-26考勤汇总表'!AP:AP,0)</f>
        <v>31</v>
      </c>
      <c r="E53" s="5">
        <f>IF(A53="","",_xlfn.XLOOKUP(A53,'B-a-26考勤汇总表'!D:D,'B-a-26考勤汇总表'!U:U,0))</f>
        <v>0</v>
      </c>
      <c r="F53" s="5" t="str">
        <f t="shared" si="1"/>
        <v/>
      </c>
      <c r="G53" s="5">
        <f>_xlfn.XLOOKUP('健康师-人工底薪'!A53,'B-a-③呈现-消耗明细表③'!C:C,'B-a-③呈现-消耗明细表③'!D:D,0)</f>
        <v>113</v>
      </c>
      <c r="H53" s="5">
        <f>_xlfn.XLOOKUP(A53,'B-a-③呈现-消耗明细表③'!C:C,'B-a-③呈现-消耗明细表③'!E:E,0)</f>
        <v>31950.77</v>
      </c>
      <c r="I53" s="5">
        <f>IF(F53="",LOOKUP(G53,'A-b-⑥工资核算'!$C$4:$C$7,'A-b-⑥工资核算'!$E$4:$E$7),"")</f>
        <v>1</v>
      </c>
      <c r="J53" s="5">
        <f>IF(F53="",LOOKUP(H53,'A-b-⑥工资核算'!$D$4:$D$7,'A-b-⑥工资核算'!$E$4:$E$7),"")</f>
        <v>2</v>
      </c>
      <c r="K53" s="5">
        <f>IF(AND(I53&gt;0,J53&gt;0),MIN(I53,J53),IF(OR(LOOKUP(G53,'A-b-⑥工资核算'!$C$4:$C$7,'A-b-⑥工资核算'!$E$4:$E$7)&gt;0,LOOKUP(H53,'A-b-⑥工资核算'!$D$4:$D$7,'A-b-⑥工资核算'!$E$4:$E$7)&gt;0),1,0))</f>
        <v>1</v>
      </c>
      <c r="L53" s="5" cm="1">
        <f t="array" ref="L53">IF(A53="","",IF(F53="",_xlfn.IFS(K53='A-b-⑥工资核算'!$E$4,'A-b-⑥工资核算'!$B$4,K53='A-b-⑥工资核算'!$E$5,'A-b-⑥工资核算'!$B$5,K53='A-b-⑥工资核算'!$E$6,'A-b-⑥工资核算'!$B$6,'健康师-人工底薪'!K53='A-b-⑥工资核算'!$E$7,'A-b-⑥工资核算'!$B$7),0))</f>
        <v>2000</v>
      </c>
      <c r="M53" s="7" t="str">
        <f t="shared" si="2"/>
        <v/>
      </c>
      <c r="N53" s="7" t="str">
        <f t="shared" si="3"/>
        <v/>
      </c>
      <c r="O53" s="46" t="str">
        <f>IF(F53="","",LOOKUP(M53,'A-b-⑥工资核算'!$F$4:$F$7,'A-b-⑥工资核算'!$E$4:$E$7))</f>
        <v/>
      </c>
      <c r="P53" s="46" t="str">
        <f>IF(F53="","",LOOKUP(N53,'A-b-⑥工资核算'!$G$4:$G$7,'A-b-⑥工资核算'!$E$4:$E$7))</f>
        <v/>
      </c>
      <c r="Q53" s="5">
        <f>IF(F53="不足",IF(AND(O53&gt;0,P53&gt;0),MIN(O53,P53),IF(OR(LOOKUP(M53,'A-b-⑥工资核算'!$F$4:$F$7,'A-b-⑥工资核算'!$E$4:$E$7)&gt;0,LOOKUP(N53,'A-b-⑥工资核算'!$G$4:$G$7,'A-b-⑥工资核算'!$E$4:$E$7)&gt;0),1,0)),0)</f>
        <v>0</v>
      </c>
      <c r="R53" s="5" cm="1">
        <f t="array" ref="R53">IF(F53="",0,_xlfn.IFS(Q53='A-b-⑥工资核算'!$E$4,'A-b-⑥工资核算'!$B$4,'健康师-人工底薪'!Q53='A-b-⑥工资核算'!$E$5,'A-b-⑥工资核算'!$B$5,Q53='A-b-⑥工资核算'!$E$6,'A-b-⑥工资核算'!$B$6,'健康师-人工底薪'!Q53='A-b-⑥工资核算'!$E$7,'A-b-⑥工资核算'!$B$7))</f>
        <v>0</v>
      </c>
      <c r="S53" s="5">
        <f t="shared" si="4"/>
        <v>2000</v>
      </c>
      <c r="T53" s="5">
        <f t="shared" si="5"/>
        <v>0</v>
      </c>
      <c r="U53" s="8">
        <f t="shared" si="6"/>
        <v>2000</v>
      </c>
      <c r="V53" s="5" t="str">
        <f>IF(F53="",IF(C53=$V$5,IF(F53="",LOOKUP(G53,'A-b-⑥工资核算'!$C$12:$C$15,'A-b-⑥工资核算'!$D$12:$D$15),""),""),"")</f>
        <v/>
      </c>
      <c r="W53" s="5" t="str">
        <f t="shared" si="7"/>
        <v/>
      </c>
      <c r="X53" s="5" t="str">
        <f t="shared" si="8"/>
        <v/>
      </c>
      <c r="Y53" s="5" cm="1">
        <f t="array" ref="Y53">IF(X53="",0,_xlfn.IFS(X53='A-b-⑥工资核算'!$D$12,'A-b-⑥工资核算'!$B$12,X53='A-b-⑥工资核算'!$D$13,'A-b-⑥工资核算'!$B$13,X53='A-b-⑥工资核算'!$D$14,'A-b-⑥工资核算'!$B$14,'健康师-人工底薪'!X53='A-b-⑥工资核算'!$D$15,'A-b-⑥工资核算'!$B$15))</f>
        <v>0</v>
      </c>
      <c r="Z53" s="9" t="str">
        <f>IF(C53=$V$5,IF(F53="不足",LOOKUP(M53,'A-b-⑥工资核算'!$E$12:$E$15,'A-b-⑥工资核算'!$D$12:$D$15),""),"")</f>
        <v/>
      </c>
      <c r="AA53" s="9" t="str">
        <f t="shared" si="9"/>
        <v/>
      </c>
      <c r="AB53" s="5" t="str">
        <f t="shared" si="10"/>
        <v/>
      </c>
      <c r="AC53" s="5" cm="1">
        <f t="array" ref="AC53">IF(AB53="",0,_xlfn.IFS(AB53='A-b-⑥工资核算'!$D$12,'A-b-⑥工资核算'!$B$12,AB53='A-b-⑥工资核算'!$D$13,'A-b-⑥工资核算'!$B$13,AB53='A-b-⑥工资核算'!$D$14,'A-b-⑥工资核算'!$B$14,AB53='A-b-⑥工资核算'!$D$15,'A-b-⑥工资核算'!$B$15))</f>
        <v>0</v>
      </c>
      <c r="AD53" s="9">
        <f t="shared" si="11"/>
        <v>0</v>
      </c>
      <c r="AE53" s="8">
        <f t="shared" si="15"/>
        <v>0</v>
      </c>
      <c r="AF53" s="18">
        <f t="shared" si="16"/>
        <v>2000</v>
      </c>
      <c r="AG53" s="9">
        <f t="shared" si="13"/>
        <v>2000</v>
      </c>
      <c r="AH53" s="55">
        <f>_xlfn.XLOOKUP(A53,[1]工资核对的全字段!$C:$C,[1]工资核对的全字段!$BC:$BC,0)</f>
        <v>2000</v>
      </c>
      <c r="AI53" s="55">
        <f t="shared" si="14"/>
        <v>0</v>
      </c>
    </row>
    <row r="54" spans="1:35" ht="15.75" customHeight="1" x14ac:dyDescent="0.15">
      <c r="A54" s="5" t="str">
        <v>李萌</v>
      </c>
      <c r="B54" s="5" t="str">
        <f>_xlfn.XLOOKUP(A54,'B-a-26考勤汇总表'!D:D,'B-a-26考勤汇总表'!A:A,0)</f>
        <v>川师</v>
      </c>
      <c r="C54" s="5" t="str">
        <f>_xlfn.XLOOKUP(B54,'A-b-⑥工资核算'!J:J,'A-b-⑥工资核算'!K:K,0)</f>
        <v>老店</v>
      </c>
      <c r="D54" s="5">
        <f>_xlfn.XLOOKUP(A54,'B-a-26考勤汇总表'!D:D,'B-a-26考勤汇总表'!AP:AP,0)</f>
        <v>31</v>
      </c>
      <c r="E54" s="5">
        <f>IF(A54="","",_xlfn.XLOOKUP(A54,'B-a-26考勤汇总表'!D:D,'B-a-26考勤汇总表'!U:U,0))</f>
        <v>0</v>
      </c>
      <c r="F54" s="5" t="str">
        <f t="shared" si="1"/>
        <v/>
      </c>
      <c r="G54" s="5">
        <f>_xlfn.XLOOKUP('健康师-人工底薪'!A54,'B-a-③呈现-消耗明细表③'!C:C,'B-a-③呈现-消耗明细表③'!D:D,0)</f>
        <v>95</v>
      </c>
      <c r="H54" s="5">
        <f>_xlfn.XLOOKUP(A54,'B-a-③呈现-消耗明细表③'!C:C,'B-a-③呈现-消耗明细表③'!E:E,0)</f>
        <v>14369.11</v>
      </c>
      <c r="I54" s="5">
        <f>IF(F54="",LOOKUP(G54,'A-b-⑥工资核算'!$C$4:$C$7,'A-b-⑥工资核算'!$E$4:$E$7),"")</f>
        <v>0</v>
      </c>
      <c r="J54" s="5">
        <f>IF(F54="",LOOKUP(H54,'A-b-⑥工资核算'!$D$4:$D$7,'A-b-⑥工资核算'!$E$4:$E$7),"")</f>
        <v>1</v>
      </c>
      <c r="K54" s="5">
        <f>IF(AND(I54&gt;0,J54&gt;0),MIN(I54,J54),IF(OR(LOOKUP(G54,'A-b-⑥工资核算'!$C$4:$C$7,'A-b-⑥工资核算'!$E$4:$E$7)&gt;0,LOOKUP(H54,'A-b-⑥工资核算'!$D$4:$D$7,'A-b-⑥工资核算'!$E$4:$E$7)&gt;0),1,0))</f>
        <v>1</v>
      </c>
      <c r="L54" s="5" cm="1">
        <f t="array" ref="L54">IF(A54="","",IF(F54="",_xlfn.IFS(K54='A-b-⑥工资核算'!$E$4,'A-b-⑥工资核算'!$B$4,K54='A-b-⑥工资核算'!$E$5,'A-b-⑥工资核算'!$B$5,K54='A-b-⑥工资核算'!$E$6,'A-b-⑥工资核算'!$B$6,'健康师-人工底薪'!K54='A-b-⑥工资核算'!$E$7,'A-b-⑥工资核算'!$B$7),0))</f>
        <v>2000</v>
      </c>
      <c r="M54" s="7" t="str">
        <f t="shared" si="2"/>
        <v/>
      </c>
      <c r="N54" s="7" t="str">
        <f t="shared" si="3"/>
        <v/>
      </c>
      <c r="O54" s="46" t="str">
        <f>IF(F54="","",LOOKUP(M54,'A-b-⑥工资核算'!$F$4:$F$7,'A-b-⑥工资核算'!$E$4:$E$7))</f>
        <v/>
      </c>
      <c r="P54" s="46" t="str">
        <f>IF(F54="","",LOOKUP(N54,'A-b-⑥工资核算'!$G$4:$G$7,'A-b-⑥工资核算'!$E$4:$E$7))</f>
        <v/>
      </c>
      <c r="Q54" s="5">
        <f>IF(F54="不足",IF(AND(O54&gt;0,P54&gt;0),MIN(O54,P54),IF(OR(LOOKUP(M54,'A-b-⑥工资核算'!$F$4:$F$7,'A-b-⑥工资核算'!$E$4:$E$7)&gt;0,LOOKUP(N54,'A-b-⑥工资核算'!$G$4:$G$7,'A-b-⑥工资核算'!$E$4:$E$7)&gt;0),1,0)),0)</f>
        <v>0</v>
      </c>
      <c r="R54" s="5" cm="1">
        <f t="array" ref="R54">IF(F54="",0,_xlfn.IFS(Q54='A-b-⑥工资核算'!$E$4,'A-b-⑥工资核算'!$B$4,'健康师-人工底薪'!Q54='A-b-⑥工资核算'!$E$5,'A-b-⑥工资核算'!$B$5,Q54='A-b-⑥工资核算'!$E$6,'A-b-⑥工资核算'!$B$6,'健康师-人工底薪'!Q54='A-b-⑥工资核算'!$E$7,'A-b-⑥工资核算'!$B$7))</f>
        <v>0</v>
      </c>
      <c r="S54" s="5">
        <f t="shared" si="4"/>
        <v>2000</v>
      </c>
      <c r="T54" s="5">
        <f t="shared" si="5"/>
        <v>0</v>
      </c>
      <c r="U54" s="8">
        <f t="shared" si="6"/>
        <v>2000</v>
      </c>
      <c r="V54" s="5" t="str">
        <f>IF(F54="",IF(C54=$V$5,IF(F54="",LOOKUP(G54,'A-b-⑥工资核算'!$C$12:$C$15,'A-b-⑥工资核算'!$D$12:$D$15),""),""),"")</f>
        <v/>
      </c>
      <c r="W54" s="5" t="str">
        <f t="shared" si="7"/>
        <v/>
      </c>
      <c r="X54" s="5" t="str">
        <f t="shared" si="8"/>
        <v/>
      </c>
      <c r="Y54" s="5" cm="1">
        <f t="array" ref="Y54">IF(X54="",0,_xlfn.IFS(X54='A-b-⑥工资核算'!$D$12,'A-b-⑥工资核算'!$B$12,X54='A-b-⑥工资核算'!$D$13,'A-b-⑥工资核算'!$B$13,X54='A-b-⑥工资核算'!$D$14,'A-b-⑥工资核算'!$B$14,'健康师-人工底薪'!X54='A-b-⑥工资核算'!$D$15,'A-b-⑥工资核算'!$B$15))</f>
        <v>0</v>
      </c>
      <c r="Z54" s="9" t="str">
        <f>IF(C54=$V$5,IF(F54="不足",LOOKUP(M54,'A-b-⑥工资核算'!$E$12:$E$15,'A-b-⑥工资核算'!$D$12:$D$15),""),"")</f>
        <v/>
      </c>
      <c r="AA54" s="9" t="str">
        <f t="shared" si="9"/>
        <v/>
      </c>
      <c r="AB54" s="5" t="str">
        <f t="shared" si="10"/>
        <v/>
      </c>
      <c r="AC54" s="5" cm="1">
        <f t="array" ref="AC54">IF(AB54="",0,_xlfn.IFS(AB54='A-b-⑥工资核算'!$D$12,'A-b-⑥工资核算'!$B$12,AB54='A-b-⑥工资核算'!$D$13,'A-b-⑥工资核算'!$B$13,AB54='A-b-⑥工资核算'!$D$14,'A-b-⑥工资核算'!$B$14,AB54='A-b-⑥工资核算'!$D$15,'A-b-⑥工资核算'!$B$15))</f>
        <v>0</v>
      </c>
      <c r="AD54" s="9">
        <f t="shared" si="11"/>
        <v>0</v>
      </c>
      <c r="AE54" s="8">
        <f t="shared" si="15"/>
        <v>0</v>
      </c>
      <c r="AF54" s="18">
        <f t="shared" si="16"/>
        <v>2000</v>
      </c>
      <c r="AG54" s="9">
        <f t="shared" si="13"/>
        <v>2000</v>
      </c>
      <c r="AH54" s="55">
        <f>_xlfn.XLOOKUP(A54,[1]工资核对的全字段!$C:$C,[1]工资核对的全字段!$BC:$BC,0)</f>
        <v>2000</v>
      </c>
      <c r="AI54" s="55">
        <f t="shared" si="14"/>
        <v>0</v>
      </c>
    </row>
    <row r="55" spans="1:35" ht="15.75" customHeight="1" x14ac:dyDescent="0.15">
      <c r="A55" s="5" t="str">
        <v>王如意</v>
      </c>
      <c r="B55" s="5" t="str">
        <f>_xlfn.XLOOKUP(A55,'B-a-26考勤汇总表'!D:D,'B-a-26考勤汇总表'!A:A,0)</f>
        <v>华润</v>
      </c>
      <c r="C55" s="5" t="str">
        <f>_xlfn.XLOOKUP(B55,'A-b-⑥工资核算'!J:J,'A-b-⑥工资核算'!K:K,0)</f>
        <v>老店</v>
      </c>
      <c r="D55" s="5">
        <f>_xlfn.XLOOKUP(A55,'B-a-26考勤汇总表'!D:D,'B-a-26考勤汇总表'!AP:AP,0)</f>
        <v>31</v>
      </c>
      <c r="E55" s="5">
        <f>IF(A55="","",_xlfn.XLOOKUP(A55,'B-a-26考勤汇总表'!D:D,'B-a-26考勤汇总表'!U:U,0))</f>
        <v>0</v>
      </c>
      <c r="F55" s="5" t="str">
        <f t="shared" si="1"/>
        <v/>
      </c>
      <c r="G55" s="5">
        <f>_xlfn.XLOOKUP('健康师-人工底薪'!A55,'B-a-③呈现-消耗明细表③'!C:C,'B-a-③呈现-消耗明细表③'!D:D,0)</f>
        <v>77</v>
      </c>
      <c r="H55" s="5">
        <f>_xlfn.XLOOKUP(A55,'B-a-③呈现-消耗明细表③'!C:C,'B-a-③呈现-消耗明细表③'!E:E,0)</f>
        <v>15179.01</v>
      </c>
      <c r="I55" s="5">
        <f>IF(F55="",LOOKUP(G55,'A-b-⑥工资核算'!$C$4:$C$7,'A-b-⑥工资核算'!$E$4:$E$7),"")</f>
        <v>0</v>
      </c>
      <c r="J55" s="5">
        <f>IF(F55="",LOOKUP(H55,'A-b-⑥工资核算'!$D$4:$D$7,'A-b-⑥工资核算'!$E$4:$E$7),"")</f>
        <v>1</v>
      </c>
      <c r="K55" s="5">
        <f>IF(AND(I55&gt;0,J55&gt;0),MIN(I55,J55),IF(OR(LOOKUP(G55,'A-b-⑥工资核算'!$C$4:$C$7,'A-b-⑥工资核算'!$E$4:$E$7)&gt;0,LOOKUP(H55,'A-b-⑥工资核算'!$D$4:$D$7,'A-b-⑥工资核算'!$E$4:$E$7)&gt;0),1,0))</f>
        <v>1</v>
      </c>
      <c r="L55" s="5" cm="1">
        <f t="array" ref="L55">IF(A55="","",IF(F55="",_xlfn.IFS(K55='A-b-⑥工资核算'!$E$4,'A-b-⑥工资核算'!$B$4,K55='A-b-⑥工资核算'!$E$5,'A-b-⑥工资核算'!$B$5,K55='A-b-⑥工资核算'!$E$6,'A-b-⑥工资核算'!$B$6,'健康师-人工底薪'!K55='A-b-⑥工资核算'!$E$7,'A-b-⑥工资核算'!$B$7),0))</f>
        <v>2000</v>
      </c>
      <c r="M55" s="7" t="str">
        <f t="shared" si="2"/>
        <v/>
      </c>
      <c r="N55" s="7" t="str">
        <f t="shared" si="3"/>
        <v/>
      </c>
      <c r="O55" s="46" t="str">
        <f>IF(F55="","",LOOKUP(M55,'A-b-⑥工资核算'!$F$4:$F$7,'A-b-⑥工资核算'!$E$4:$E$7))</f>
        <v/>
      </c>
      <c r="P55" s="46" t="str">
        <f>IF(F55="","",LOOKUP(N55,'A-b-⑥工资核算'!$G$4:$G$7,'A-b-⑥工资核算'!$E$4:$E$7))</f>
        <v/>
      </c>
      <c r="Q55" s="5">
        <f>IF(F55="不足",IF(AND(O55&gt;0,P55&gt;0),MIN(O55,P55),IF(OR(LOOKUP(M55,'A-b-⑥工资核算'!$F$4:$F$7,'A-b-⑥工资核算'!$E$4:$E$7)&gt;0,LOOKUP(N55,'A-b-⑥工资核算'!$G$4:$G$7,'A-b-⑥工资核算'!$E$4:$E$7)&gt;0),1,0)),0)</f>
        <v>0</v>
      </c>
      <c r="R55" s="5" cm="1">
        <f t="array" ref="R55">IF(F55="",0,_xlfn.IFS(Q55='A-b-⑥工资核算'!$E$4,'A-b-⑥工资核算'!$B$4,'健康师-人工底薪'!Q55='A-b-⑥工资核算'!$E$5,'A-b-⑥工资核算'!$B$5,Q55='A-b-⑥工资核算'!$E$6,'A-b-⑥工资核算'!$B$6,'健康师-人工底薪'!Q55='A-b-⑥工资核算'!$E$7,'A-b-⑥工资核算'!$B$7))</f>
        <v>0</v>
      </c>
      <c r="S55" s="5">
        <f t="shared" si="4"/>
        <v>2000</v>
      </c>
      <c r="T55" s="5">
        <f t="shared" si="5"/>
        <v>0</v>
      </c>
      <c r="U55" s="8">
        <f t="shared" si="6"/>
        <v>2000</v>
      </c>
      <c r="V55" s="5" t="str">
        <f>IF(F55="",IF(C55=$V$5,IF(F55="",LOOKUP(G55,'A-b-⑥工资核算'!$C$12:$C$15,'A-b-⑥工资核算'!$D$12:$D$15),""),""),"")</f>
        <v/>
      </c>
      <c r="W55" s="5" t="str">
        <f t="shared" si="7"/>
        <v/>
      </c>
      <c r="X55" s="5" t="str">
        <f t="shared" si="8"/>
        <v/>
      </c>
      <c r="Y55" s="5" cm="1">
        <f t="array" ref="Y55">IF(X55="",0,_xlfn.IFS(X55='A-b-⑥工资核算'!$D$12,'A-b-⑥工资核算'!$B$12,X55='A-b-⑥工资核算'!$D$13,'A-b-⑥工资核算'!$B$13,X55='A-b-⑥工资核算'!$D$14,'A-b-⑥工资核算'!$B$14,'健康师-人工底薪'!X55='A-b-⑥工资核算'!$D$15,'A-b-⑥工资核算'!$B$15))</f>
        <v>0</v>
      </c>
      <c r="Z55" s="9" t="str">
        <f>IF(C55=$V$5,IF(F55="不足",LOOKUP(M55,'A-b-⑥工资核算'!$E$12:$E$15,'A-b-⑥工资核算'!$D$12:$D$15),""),"")</f>
        <v/>
      </c>
      <c r="AA55" s="9" t="str">
        <f t="shared" si="9"/>
        <v/>
      </c>
      <c r="AB55" s="5" t="str">
        <f t="shared" si="10"/>
        <v/>
      </c>
      <c r="AC55" s="5" cm="1">
        <f t="array" ref="AC55">IF(AB55="",0,_xlfn.IFS(AB55='A-b-⑥工资核算'!$D$12,'A-b-⑥工资核算'!$B$12,AB55='A-b-⑥工资核算'!$D$13,'A-b-⑥工资核算'!$B$13,AB55='A-b-⑥工资核算'!$D$14,'A-b-⑥工资核算'!$B$14,AB55='A-b-⑥工资核算'!$D$15,'A-b-⑥工资核算'!$B$15))</f>
        <v>0</v>
      </c>
      <c r="AD55" s="9">
        <f t="shared" si="11"/>
        <v>0</v>
      </c>
      <c r="AE55" s="8">
        <f t="shared" si="15"/>
        <v>0</v>
      </c>
      <c r="AF55" s="18">
        <f t="shared" si="16"/>
        <v>2000</v>
      </c>
      <c r="AG55" s="9">
        <f t="shared" si="13"/>
        <v>2000</v>
      </c>
      <c r="AH55" s="55">
        <f>_xlfn.XLOOKUP(A55,[1]工资核对的全字段!$C:$C,[1]工资核对的全字段!$BC:$BC,0)</f>
        <v>2000</v>
      </c>
      <c r="AI55" s="55">
        <f t="shared" si="14"/>
        <v>0</v>
      </c>
    </row>
    <row r="56" spans="1:35" ht="15.75" customHeight="1" x14ac:dyDescent="0.15">
      <c r="A56" s="5" t="str">
        <v>柳全菊</v>
      </c>
      <c r="B56" s="5" t="str">
        <f>_xlfn.XLOOKUP(A56,'B-a-26考勤汇总表'!D:D,'B-a-26考勤汇总表'!A:A,0)</f>
        <v>川师</v>
      </c>
      <c r="C56" s="5" t="str">
        <f>_xlfn.XLOOKUP(B56,'A-b-⑥工资核算'!J:J,'A-b-⑥工资核算'!K:K,0)</f>
        <v>老店</v>
      </c>
      <c r="D56" s="5">
        <f>_xlfn.XLOOKUP(A56,'B-a-26考勤汇总表'!D:D,'B-a-26考勤汇总表'!AP:AP,0)</f>
        <v>31</v>
      </c>
      <c r="E56" s="5">
        <f>IF(A56="","",_xlfn.XLOOKUP(A56,'B-a-26考勤汇总表'!D:D,'B-a-26考勤汇总表'!U:U,0))</f>
        <v>0</v>
      </c>
      <c r="F56" s="5" t="str">
        <f t="shared" si="1"/>
        <v/>
      </c>
      <c r="G56" s="5">
        <f>_xlfn.XLOOKUP('健康师-人工底薪'!A56,'B-a-③呈现-消耗明细表③'!C:C,'B-a-③呈现-消耗明细表③'!D:D,0)</f>
        <v>97</v>
      </c>
      <c r="H56" s="5">
        <f>_xlfn.XLOOKUP(A56,'B-a-③呈现-消耗明细表③'!C:C,'B-a-③呈现-消耗明细表③'!E:E,0)</f>
        <v>12371.53</v>
      </c>
      <c r="I56" s="5">
        <f>IF(F56="",LOOKUP(G56,'A-b-⑥工资核算'!$C$4:$C$7,'A-b-⑥工资核算'!$E$4:$E$7),"")</f>
        <v>1</v>
      </c>
      <c r="J56" s="5">
        <f>IF(F56="",LOOKUP(H56,'A-b-⑥工资核算'!$D$4:$D$7,'A-b-⑥工资核算'!$E$4:$E$7),"")</f>
        <v>1</v>
      </c>
      <c r="K56" s="5">
        <f>IF(AND(I56&gt;0,J56&gt;0),MIN(I56,J56),IF(OR(LOOKUP(G56,'A-b-⑥工资核算'!$C$4:$C$7,'A-b-⑥工资核算'!$E$4:$E$7)&gt;0,LOOKUP(H56,'A-b-⑥工资核算'!$D$4:$D$7,'A-b-⑥工资核算'!$E$4:$E$7)&gt;0),1,0))</f>
        <v>1</v>
      </c>
      <c r="L56" s="5" cm="1">
        <f t="array" ref="L56">IF(A56="","",IF(F56="",_xlfn.IFS(K56='A-b-⑥工资核算'!$E$4,'A-b-⑥工资核算'!$B$4,K56='A-b-⑥工资核算'!$E$5,'A-b-⑥工资核算'!$B$5,K56='A-b-⑥工资核算'!$E$6,'A-b-⑥工资核算'!$B$6,'健康师-人工底薪'!K56='A-b-⑥工资核算'!$E$7,'A-b-⑥工资核算'!$B$7),0))</f>
        <v>2000</v>
      </c>
      <c r="M56" s="7" t="str">
        <f t="shared" si="2"/>
        <v/>
      </c>
      <c r="N56" s="7" t="str">
        <f t="shared" si="3"/>
        <v/>
      </c>
      <c r="O56" s="46" t="str">
        <f>IF(F56="","",LOOKUP(M56,'A-b-⑥工资核算'!$F$4:$F$7,'A-b-⑥工资核算'!$E$4:$E$7))</f>
        <v/>
      </c>
      <c r="P56" s="46" t="str">
        <f>IF(F56="","",LOOKUP(N56,'A-b-⑥工资核算'!$G$4:$G$7,'A-b-⑥工资核算'!$E$4:$E$7))</f>
        <v/>
      </c>
      <c r="Q56" s="5">
        <f>IF(F56="不足",IF(AND(O56&gt;0,P56&gt;0),MIN(O56,P56),IF(OR(LOOKUP(M56,'A-b-⑥工资核算'!$F$4:$F$7,'A-b-⑥工资核算'!$E$4:$E$7)&gt;0,LOOKUP(N56,'A-b-⑥工资核算'!$G$4:$G$7,'A-b-⑥工资核算'!$E$4:$E$7)&gt;0),1,0)),0)</f>
        <v>0</v>
      </c>
      <c r="R56" s="5" cm="1">
        <f t="array" ref="R56">IF(F56="",0,_xlfn.IFS(Q56='A-b-⑥工资核算'!$E$4,'A-b-⑥工资核算'!$B$4,'健康师-人工底薪'!Q56='A-b-⑥工资核算'!$E$5,'A-b-⑥工资核算'!$B$5,Q56='A-b-⑥工资核算'!$E$6,'A-b-⑥工资核算'!$B$6,'健康师-人工底薪'!Q56='A-b-⑥工资核算'!$E$7,'A-b-⑥工资核算'!$B$7))</f>
        <v>0</v>
      </c>
      <c r="S56" s="5">
        <f t="shared" si="4"/>
        <v>2000</v>
      </c>
      <c r="T56" s="5">
        <f t="shared" si="5"/>
        <v>0</v>
      </c>
      <c r="U56" s="8">
        <f t="shared" si="6"/>
        <v>2000</v>
      </c>
      <c r="V56" s="5" t="str">
        <f>IF(F56="",IF(C56=$V$5,IF(F56="",LOOKUP(G56,'A-b-⑥工资核算'!$C$12:$C$15,'A-b-⑥工资核算'!$D$12:$D$15),""),""),"")</f>
        <v/>
      </c>
      <c r="W56" s="5" t="str">
        <f t="shared" si="7"/>
        <v/>
      </c>
      <c r="X56" s="5" t="str">
        <f t="shared" si="8"/>
        <v/>
      </c>
      <c r="Y56" s="5" cm="1">
        <f t="array" ref="Y56">IF(X56="",0,_xlfn.IFS(X56='A-b-⑥工资核算'!$D$12,'A-b-⑥工资核算'!$B$12,X56='A-b-⑥工资核算'!$D$13,'A-b-⑥工资核算'!$B$13,X56='A-b-⑥工资核算'!$D$14,'A-b-⑥工资核算'!$B$14,'健康师-人工底薪'!X56='A-b-⑥工资核算'!$D$15,'A-b-⑥工资核算'!$B$15))</f>
        <v>0</v>
      </c>
      <c r="Z56" s="9" t="str">
        <f>IF(C56=$V$5,IF(F56="不足",LOOKUP(M56,'A-b-⑥工资核算'!$E$12:$E$15,'A-b-⑥工资核算'!$D$12:$D$15),""),"")</f>
        <v/>
      </c>
      <c r="AA56" s="9" t="str">
        <f t="shared" si="9"/>
        <v/>
      </c>
      <c r="AB56" s="5" t="str">
        <f t="shared" si="10"/>
        <v/>
      </c>
      <c r="AC56" s="5" cm="1">
        <f t="array" ref="AC56">IF(AB56="",0,_xlfn.IFS(AB56='A-b-⑥工资核算'!$D$12,'A-b-⑥工资核算'!$B$12,AB56='A-b-⑥工资核算'!$D$13,'A-b-⑥工资核算'!$B$13,AB56='A-b-⑥工资核算'!$D$14,'A-b-⑥工资核算'!$B$14,AB56='A-b-⑥工资核算'!$D$15,'A-b-⑥工资核算'!$B$15))</f>
        <v>0</v>
      </c>
      <c r="AD56" s="9">
        <f t="shared" si="11"/>
        <v>0</v>
      </c>
      <c r="AE56" s="8">
        <f t="shared" si="15"/>
        <v>0</v>
      </c>
      <c r="AF56" s="18">
        <f t="shared" si="16"/>
        <v>2000</v>
      </c>
      <c r="AG56" s="9">
        <f t="shared" si="13"/>
        <v>2000</v>
      </c>
      <c r="AH56" s="55">
        <f>_xlfn.XLOOKUP(A56,[1]工资核对的全字段!$C:$C,[1]工资核对的全字段!$BC:$BC,0)</f>
        <v>2000</v>
      </c>
      <c r="AI56" s="55">
        <f t="shared" si="14"/>
        <v>0</v>
      </c>
    </row>
    <row r="57" spans="1:35" ht="15.75" customHeight="1" x14ac:dyDescent="0.15">
      <c r="A57" s="5" t="str">
        <v>顾红艳</v>
      </c>
      <c r="B57" s="5" t="str">
        <f>_xlfn.XLOOKUP(A57,'B-a-26考勤汇总表'!D:D,'B-a-26考勤汇总表'!A:A,0)</f>
        <v>鹭岛</v>
      </c>
      <c r="C57" s="5" t="str">
        <f>_xlfn.XLOOKUP(B57,'A-b-⑥工资核算'!J:J,'A-b-⑥工资核算'!K:K,0)</f>
        <v>老店</v>
      </c>
      <c r="D57" s="5">
        <f>_xlfn.XLOOKUP(A57,'B-a-26考勤汇总表'!D:D,'B-a-26考勤汇总表'!AP:AP,0)</f>
        <v>31</v>
      </c>
      <c r="E57" s="5">
        <f>IF(A57="","",_xlfn.XLOOKUP(A57,'B-a-26考勤汇总表'!D:D,'B-a-26考勤汇总表'!U:U,0))</f>
        <v>0</v>
      </c>
      <c r="F57" s="5" t="str">
        <f t="shared" si="1"/>
        <v/>
      </c>
      <c r="G57" s="5">
        <f>_xlfn.XLOOKUP('健康师-人工底薪'!A57,'B-a-③呈现-消耗明细表③'!C:C,'B-a-③呈现-消耗明细表③'!D:D,0)</f>
        <v>105</v>
      </c>
      <c r="H57" s="5">
        <f>_xlfn.XLOOKUP(A57,'B-a-③呈现-消耗明细表③'!C:C,'B-a-③呈现-消耗明细表③'!E:E,0)</f>
        <v>20239.59</v>
      </c>
      <c r="I57" s="5">
        <f>IF(F57="",LOOKUP(G57,'A-b-⑥工资核算'!$C$4:$C$7,'A-b-⑥工资核算'!$E$4:$E$7),"")</f>
        <v>1</v>
      </c>
      <c r="J57" s="5">
        <f>IF(F57="",LOOKUP(H57,'A-b-⑥工资核算'!$D$4:$D$7,'A-b-⑥工资核算'!$E$4:$E$7),"")</f>
        <v>2</v>
      </c>
      <c r="K57" s="5">
        <f>IF(AND(I57&gt;0,J57&gt;0),MIN(I57,J57),IF(OR(LOOKUP(G57,'A-b-⑥工资核算'!$C$4:$C$7,'A-b-⑥工资核算'!$E$4:$E$7)&gt;0,LOOKUP(H57,'A-b-⑥工资核算'!$D$4:$D$7,'A-b-⑥工资核算'!$E$4:$E$7)&gt;0),1,0))</f>
        <v>1</v>
      </c>
      <c r="L57" s="5" cm="1">
        <f t="array" ref="L57">IF(A57="","",IF(F57="",_xlfn.IFS(K57='A-b-⑥工资核算'!$E$4,'A-b-⑥工资核算'!$B$4,K57='A-b-⑥工资核算'!$E$5,'A-b-⑥工资核算'!$B$5,K57='A-b-⑥工资核算'!$E$6,'A-b-⑥工资核算'!$B$6,'健康师-人工底薪'!K57='A-b-⑥工资核算'!$E$7,'A-b-⑥工资核算'!$B$7),0))</f>
        <v>2000</v>
      </c>
      <c r="M57" s="7" t="str">
        <f t="shared" si="2"/>
        <v/>
      </c>
      <c r="N57" s="7" t="str">
        <f t="shared" si="3"/>
        <v/>
      </c>
      <c r="O57" s="46" t="str">
        <f>IF(F57="","",LOOKUP(M57,'A-b-⑥工资核算'!$F$4:$F$7,'A-b-⑥工资核算'!$E$4:$E$7))</f>
        <v/>
      </c>
      <c r="P57" s="46" t="str">
        <f>IF(F57="","",LOOKUP(N57,'A-b-⑥工资核算'!$G$4:$G$7,'A-b-⑥工资核算'!$E$4:$E$7))</f>
        <v/>
      </c>
      <c r="Q57" s="5">
        <f>IF(F57="不足",IF(AND(O57&gt;0,P57&gt;0),MIN(O57,P57),IF(OR(LOOKUP(M57,'A-b-⑥工资核算'!$F$4:$F$7,'A-b-⑥工资核算'!$E$4:$E$7)&gt;0,LOOKUP(N57,'A-b-⑥工资核算'!$G$4:$G$7,'A-b-⑥工资核算'!$E$4:$E$7)&gt;0),1,0)),0)</f>
        <v>0</v>
      </c>
      <c r="R57" s="5" cm="1">
        <f t="array" ref="R57">IF(F57="",0,_xlfn.IFS(Q57='A-b-⑥工资核算'!$E$4,'A-b-⑥工资核算'!$B$4,'健康师-人工底薪'!Q57='A-b-⑥工资核算'!$E$5,'A-b-⑥工资核算'!$B$5,Q57='A-b-⑥工资核算'!$E$6,'A-b-⑥工资核算'!$B$6,'健康师-人工底薪'!Q57='A-b-⑥工资核算'!$E$7,'A-b-⑥工资核算'!$B$7))</f>
        <v>0</v>
      </c>
      <c r="S57" s="5">
        <f t="shared" si="4"/>
        <v>2000</v>
      </c>
      <c r="T57" s="5">
        <f t="shared" si="5"/>
        <v>0</v>
      </c>
      <c r="U57" s="8">
        <f t="shared" si="6"/>
        <v>2000</v>
      </c>
      <c r="V57" s="5" t="str">
        <f>IF(F57="",IF(C57=$V$5,IF(F57="",LOOKUP(G57,'A-b-⑥工资核算'!$C$12:$C$15,'A-b-⑥工资核算'!$D$12:$D$15),""),""),"")</f>
        <v/>
      </c>
      <c r="W57" s="5" t="str">
        <f t="shared" si="7"/>
        <v/>
      </c>
      <c r="X57" s="5" t="str">
        <f t="shared" si="8"/>
        <v/>
      </c>
      <c r="Y57" s="5" cm="1">
        <f t="array" ref="Y57">IF(X57="",0,_xlfn.IFS(X57='A-b-⑥工资核算'!$D$12,'A-b-⑥工资核算'!$B$12,X57='A-b-⑥工资核算'!$D$13,'A-b-⑥工资核算'!$B$13,X57='A-b-⑥工资核算'!$D$14,'A-b-⑥工资核算'!$B$14,'健康师-人工底薪'!X57='A-b-⑥工资核算'!$D$15,'A-b-⑥工资核算'!$B$15))</f>
        <v>0</v>
      </c>
      <c r="Z57" s="9" t="str">
        <f>IF(C57=$V$5,IF(F57="不足",LOOKUP(M57,'A-b-⑥工资核算'!$E$12:$E$15,'A-b-⑥工资核算'!$D$12:$D$15),""),"")</f>
        <v/>
      </c>
      <c r="AA57" s="9" t="str">
        <f t="shared" si="9"/>
        <v/>
      </c>
      <c r="AB57" s="5" t="str">
        <f t="shared" si="10"/>
        <v/>
      </c>
      <c r="AC57" s="5" cm="1">
        <f t="array" ref="AC57">IF(AB57="",0,_xlfn.IFS(AB57='A-b-⑥工资核算'!$D$12,'A-b-⑥工资核算'!$B$12,AB57='A-b-⑥工资核算'!$D$13,'A-b-⑥工资核算'!$B$13,AB57='A-b-⑥工资核算'!$D$14,'A-b-⑥工资核算'!$B$14,AB57='A-b-⑥工资核算'!$D$15,'A-b-⑥工资核算'!$B$15))</f>
        <v>0</v>
      </c>
      <c r="AD57" s="9">
        <f t="shared" si="11"/>
        <v>0</v>
      </c>
      <c r="AE57" s="8">
        <f t="shared" si="15"/>
        <v>0</v>
      </c>
      <c r="AF57" s="18">
        <f t="shared" si="16"/>
        <v>2000</v>
      </c>
      <c r="AG57" s="9">
        <f t="shared" si="13"/>
        <v>2000</v>
      </c>
      <c r="AH57" s="55">
        <f>_xlfn.XLOOKUP(A57,[1]工资核对的全字段!$C:$C,[1]工资核对的全字段!$BC:$BC,0)</f>
        <v>2000</v>
      </c>
      <c r="AI57" s="55">
        <f t="shared" si="14"/>
        <v>0</v>
      </c>
    </row>
    <row r="58" spans="1:35" ht="15.75" customHeight="1" x14ac:dyDescent="0.15">
      <c r="A58" s="5" t="str">
        <v>郭小丽</v>
      </c>
      <c r="B58" s="5" t="str">
        <f>_xlfn.XLOOKUP(A58,'B-a-26考勤汇总表'!D:D,'B-a-26考勤汇总表'!A:A,0)</f>
        <v>鹭岛</v>
      </c>
      <c r="C58" s="5" t="str">
        <f>_xlfn.XLOOKUP(B58,'A-b-⑥工资核算'!J:J,'A-b-⑥工资核算'!K:K,0)</f>
        <v>老店</v>
      </c>
      <c r="D58" s="5">
        <f>_xlfn.XLOOKUP(A58,'B-a-26考勤汇总表'!D:D,'B-a-26考勤汇总表'!AP:AP,0)</f>
        <v>31</v>
      </c>
      <c r="E58" s="5">
        <f>IF(A58="","",_xlfn.XLOOKUP(A58,'B-a-26考勤汇总表'!D:D,'B-a-26考勤汇总表'!U:U,0))</f>
        <v>0</v>
      </c>
      <c r="F58" s="5" t="str">
        <f t="shared" si="1"/>
        <v/>
      </c>
      <c r="G58" s="5">
        <f>_xlfn.XLOOKUP('健康师-人工底薪'!A58,'B-a-③呈现-消耗明细表③'!C:C,'B-a-③呈现-消耗明细表③'!D:D,0)</f>
        <v>121</v>
      </c>
      <c r="H58" s="5">
        <f>_xlfn.XLOOKUP(A58,'B-a-③呈现-消耗明细表③'!C:C,'B-a-③呈现-消耗明细表③'!E:E,0)</f>
        <v>16834.400000000001</v>
      </c>
      <c r="I58" s="5">
        <f>IF(F58="",LOOKUP(G58,'A-b-⑥工资核算'!$C$4:$C$7,'A-b-⑥工资核算'!$E$4:$E$7),"")</f>
        <v>1</v>
      </c>
      <c r="J58" s="5">
        <f>IF(F58="",LOOKUP(H58,'A-b-⑥工资核算'!$D$4:$D$7,'A-b-⑥工资核算'!$E$4:$E$7),"")</f>
        <v>1</v>
      </c>
      <c r="K58" s="5">
        <f>IF(AND(I58&gt;0,J58&gt;0),MIN(I58,J58),IF(OR(LOOKUP(G58,'A-b-⑥工资核算'!$C$4:$C$7,'A-b-⑥工资核算'!$E$4:$E$7)&gt;0,LOOKUP(H58,'A-b-⑥工资核算'!$D$4:$D$7,'A-b-⑥工资核算'!$E$4:$E$7)&gt;0),1,0))</f>
        <v>1</v>
      </c>
      <c r="L58" s="5" cm="1">
        <f t="array" ref="L58">IF(A58="","",IF(F58="",_xlfn.IFS(K58='A-b-⑥工资核算'!$E$4,'A-b-⑥工资核算'!$B$4,K58='A-b-⑥工资核算'!$E$5,'A-b-⑥工资核算'!$B$5,K58='A-b-⑥工资核算'!$E$6,'A-b-⑥工资核算'!$B$6,'健康师-人工底薪'!K58='A-b-⑥工资核算'!$E$7,'A-b-⑥工资核算'!$B$7),0))</f>
        <v>2000</v>
      </c>
      <c r="M58" s="7" t="str">
        <f t="shared" si="2"/>
        <v/>
      </c>
      <c r="N58" s="7" t="str">
        <f t="shared" si="3"/>
        <v/>
      </c>
      <c r="O58" s="46" t="str">
        <f>IF(F58="","",LOOKUP(M58,'A-b-⑥工资核算'!$F$4:$F$7,'A-b-⑥工资核算'!$E$4:$E$7))</f>
        <v/>
      </c>
      <c r="P58" s="46" t="str">
        <f>IF(F58="","",LOOKUP(N58,'A-b-⑥工资核算'!$G$4:$G$7,'A-b-⑥工资核算'!$E$4:$E$7))</f>
        <v/>
      </c>
      <c r="Q58" s="5">
        <f>IF(F58="不足",IF(AND(O58&gt;0,P58&gt;0),MIN(O58,P58),IF(OR(LOOKUP(M58,'A-b-⑥工资核算'!$F$4:$F$7,'A-b-⑥工资核算'!$E$4:$E$7)&gt;0,LOOKUP(N58,'A-b-⑥工资核算'!$G$4:$G$7,'A-b-⑥工资核算'!$E$4:$E$7)&gt;0),1,0)),0)</f>
        <v>0</v>
      </c>
      <c r="R58" s="5" cm="1">
        <f t="array" ref="R58">IF(F58="",0,_xlfn.IFS(Q58='A-b-⑥工资核算'!$E$4,'A-b-⑥工资核算'!$B$4,'健康师-人工底薪'!Q58='A-b-⑥工资核算'!$E$5,'A-b-⑥工资核算'!$B$5,Q58='A-b-⑥工资核算'!$E$6,'A-b-⑥工资核算'!$B$6,'健康师-人工底薪'!Q58='A-b-⑥工资核算'!$E$7,'A-b-⑥工资核算'!$B$7))</f>
        <v>0</v>
      </c>
      <c r="S58" s="5">
        <f t="shared" si="4"/>
        <v>2000</v>
      </c>
      <c r="T58" s="5">
        <f t="shared" si="5"/>
        <v>0</v>
      </c>
      <c r="U58" s="8">
        <f t="shared" si="6"/>
        <v>2000</v>
      </c>
      <c r="V58" s="5" t="str">
        <f>IF(F58="",IF(C58=$V$5,IF(F58="",LOOKUP(G58,'A-b-⑥工资核算'!$C$12:$C$15,'A-b-⑥工资核算'!$D$12:$D$15),""),""),"")</f>
        <v/>
      </c>
      <c r="W58" s="5" t="str">
        <f t="shared" si="7"/>
        <v/>
      </c>
      <c r="X58" s="5" t="str">
        <f t="shared" si="8"/>
        <v/>
      </c>
      <c r="Y58" s="5" cm="1">
        <f t="array" ref="Y58">IF(X58="",0,_xlfn.IFS(X58='A-b-⑥工资核算'!$D$12,'A-b-⑥工资核算'!$B$12,X58='A-b-⑥工资核算'!$D$13,'A-b-⑥工资核算'!$B$13,X58='A-b-⑥工资核算'!$D$14,'A-b-⑥工资核算'!$B$14,'健康师-人工底薪'!X58='A-b-⑥工资核算'!$D$15,'A-b-⑥工资核算'!$B$15))</f>
        <v>0</v>
      </c>
      <c r="Z58" s="9" t="str">
        <f>IF(C58=$V$5,IF(F58="不足",LOOKUP(M58,'A-b-⑥工资核算'!$E$12:$E$15,'A-b-⑥工资核算'!$D$12:$D$15),""),"")</f>
        <v/>
      </c>
      <c r="AA58" s="9" t="str">
        <f t="shared" si="9"/>
        <v/>
      </c>
      <c r="AB58" s="5" t="str">
        <f t="shared" si="10"/>
        <v/>
      </c>
      <c r="AC58" s="5" cm="1">
        <f t="array" ref="AC58">IF(AB58="",0,_xlfn.IFS(AB58='A-b-⑥工资核算'!$D$12,'A-b-⑥工资核算'!$B$12,AB58='A-b-⑥工资核算'!$D$13,'A-b-⑥工资核算'!$B$13,AB58='A-b-⑥工资核算'!$D$14,'A-b-⑥工资核算'!$B$14,AB58='A-b-⑥工资核算'!$D$15,'A-b-⑥工资核算'!$B$15))</f>
        <v>0</v>
      </c>
      <c r="AD58" s="9">
        <f t="shared" si="11"/>
        <v>0</v>
      </c>
      <c r="AE58" s="8">
        <f t="shared" si="15"/>
        <v>0</v>
      </c>
      <c r="AF58" s="18">
        <f t="shared" si="16"/>
        <v>2000</v>
      </c>
      <c r="AG58" s="9">
        <f t="shared" si="13"/>
        <v>2000</v>
      </c>
      <c r="AH58" s="55">
        <f>_xlfn.XLOOKUP(A58,[1]工资核对的全字段!$C:$C,[1]工资核对的全字段!$BC:$BC,0)</f>
        <v>2000</v>
      </c>
      <c r="AI58" s="55">
        <f t="shared" si="14"/>
        <v>0</v>
      </c>
    </row>
    <row r="59" spans="1:35" ht="15.75" customHeight="1" x14ac:dyDescent="0.15">
      <c r="A59" s="5" t="str">
        <v>梁婷</v>
      </c>
      <c r="B59" s="5" t="str">
        <f>_xlfn.XLOOKUP(A59,'B-a-26考勤汇总表'!D:D,'B-a-26考勤汇总表'!A:A,0)</f>
        <v>鹭岛</v>
      </c>
      <c r="C59" s="5" t="str">
        <f>_xlfn.XLOOKUP(B59,'A-b-⑥工资核算'!J:J,'A-b-⑥工资核算'!K:K,0)</f>
        <v>老店</v>
      </c>
      <c r="D59" s="5">
        <f>_xlfn.XLOOKUP(A59,'B-a-26考勤汇总表'!D:D,'B-a-26考勤汇总表'!AP:AP,0)</f>
        <v>31</v>
      </c>
      <c r="E59" s="5">
        <f>IF(A59="","",_xlfn.XLOOKUP(A59,'B-a-26考勤汇总表'!D:D,'B-a-26考勤汇总表'!U:U,0))</f>
        <v>0</v>
      </c>
      <c r="F59" s="5" t="str">
        <f t="shared" si="1"/>
        <v/>
      </c>
      <c r="G59" s="5">
        <f>_xlfn.XLOOKUP('健康师-人工底薪'!A59,'B-a-③呈现-消耗明细表③'!C:C,'B-a-③呈现-消耗明细表③'!D:D,0)</f>
        <v>108</v>
      </c>
      <c r="H59" s="5">
        <f>_xlfn.XLOOKUP(A59,'B-a-③呈现-消耗明细表③'!C:C,'B-a-③呈现-消耗明细表③'!E:E,0)</f>
        <v>21935.93</v>
      </c>
      <c r="I59" s="5">
        <f>IF(F59="",LOOKUP(G59,'A-b-⑥工资核算'!$C$4:$C$7,'A-b-⑥工资核算'!$E$4:$E$7),"")</f>
        <v>1</v>
      </c>
      <c r="J59" s="5">
        <f>IF(F59="",LOOKUP(H59,'A-b-⑥工资核算'!$D$4:$D$7,'A-b-⑥工资核算'!$E$4:$E$7),"")</f>
        <v>2</v>
      </c>
      <c r="K59" s="5">
        <f>IF(AND(I59&gt;0,J59&gt;0),MIN(I59,J59),IF(OR(LOOKUP(G59,'A-b-⑥工资核算'!$C$4:$C$7,'A-b-⑥工资核算'!$E$4:$E$7)&gt;0,LOOKUP(H59,'A-b-⑥工资核算'!$D$4:$D$7,'A-b-⑥工资核算'!$E$4:$E$7)&gt;0),1,0))</f>
        <v>1</v>
      </c>
      <c r="L59" s="5" cm="1">
        <f t="array" ref="L59">IF(A59="","",IF(F59="",_xlfn.IFS(K59='A-b-⑥工资核算'!$E$4,'A-b-⑥工资核算'!$B$4,K59='A-b-⑥工资核算'!$E$5,'A-b-⑥工资核算'!$B$5,K59='A-b-⑥工资核算'!$E$6,'A-b-⑥工资核算'!$B$6,'健康师-人工底薪'!K59='A-b-⑥工资核算'!$E$7,'A-b-⑥工资核算'!$B$7),0))</f>
        <v>2000</v>
      </c>
      <c r="M59" s="7" t="str">
        <f t="shared" si="2"/>
        <v/>
      </c>
      <c r="N59" s="7" t="str">
        <f t="shared" si="3"/>
        <v/>
      </c>
      <c r="O59" s="46" t="str">
        <f>IF(F59="","",LOOKUP(M59,'A-b-⑥工资核算'!$F$4:$F$7,'A-b-⑥工资核算'!$E$4:$E$7))</f>
        <v/>
      </c>
      <c r="P59" s="46" t="str">
        <f>IF(F59="","",LOOKUP(N59,'A-b-⑥工资核算'!$G$4:$G$7,'A-b-⑥工资核算'!$E$4:$E$7))</f>
        <v/>
      </c>
      <c r="Q59" s="5">
        <f>IF(F59="不足",IF(AND(O59&gt;0,P59&gt;0),MIN(O59,P59),IF(OR(LOOKUP(M59,'A-b-⑥工资核算'!$F$4:$F$7,'A-b-⑥工资核算'!$E$4:$E$7)&gt;0,LOOKUP(N59,'A-b-⑥工资核算'!$G$4:$G$7,'A-b-⑥工资核算'!$E$4:$E$7)&gt;0),1,0)),0)</f>
        <v>0</v>
      </c>
      <c r="R59" s="5" cm="1">
        <f t="array" ref="R59">IF(F59="",0,_xlfn.IFS(Q59='A-b-⑥工资核算'!$E$4,'A-b-⑥工资核算'!$B$4,'健康师-人工底薪'!Q59='A-b-⑥工资核算'!$E$5,'A-b-⑥工资核算'!$B$5,Q59='A-b-⑥工资核算'!$E$6,'A-b-⑥工资核算'!$B$6,'健康师-人工底薪'!Q59='A-b-⑥工资核算'!$E$7,'A-b-⑥工资核算'!$B$7))</f>
        <v>0</v>
      </c>
      <c r="S59" s="5">
        <f t="shared" si="4"/>
        <v>2000</v>
      </c>
      <c r="T59" s="5">
        <f t="shared" si="5"/>
        <v>0</v>
      </c>
      <c r="U59" s="8">
        <f t="shared" si="6"/>
        <v>2000</v>
      </c>
      <c r="V59" s="5" t="str">
        <f>IF(F59="",IF(C59=$V$5,IF(F59="",LOOKUP(G59,'A-b-⑥工资核算'!$C$12:$C$15,'A-b-⑥工资核算'!$D$12:$D$15),""),""),"")</f>
        <v/>
      </c>
      <c r="W59" s="5" t="str">
        <f t="shared" si="7"/>
        <v/>
      </c>
      <c r="X59" s="5" t="str">
        <f t="shared" si="8"/>
        <v/>
      </c>
      <c r="Y59" s="5" cm="1">
        <f t="array" ref="Y59">IF(X59="",0,_xlfn.IFS(X59='A-b-⑥工资核算'!$D$12,'A-b-⑥工资核算'!$B$12,X59='A-b-⑥工资核算'!$D$13,'A-b-⑥工资核算'!$B$13,X59='A-b-⑥工资核算'!$D$14,'A-b-⑥工资核算'!$B$14,'健康师-人工底薪'!X59='A-b-⑥工资核算'!$D$15,'A-b-⑥工资核算'!$B$15))</f>
        <v>0</v>
      </c>
      <c r="Z59" s="9" t="str">
        <f>IF(C59=$V$5,IF(F59="不足",LOOKUP(M59,'A-b-⑥工资核算'!$E$12:$E$15,'A-b-⑥工资核算'!$D$12:$D$15),""),"")</f>
        <v/>
      </c>
      <c r="AA59" s="9" t="str">
        <f t="shared" si="9"/>
        <v/>
      </c>
      <c r="AB59" s="5" t="str">
        <f t="shared" si="10"/>
        <v/>
      </c>
      <c r="AC59" s="5" cm="1">
        <f t="array" ref="AC59">IF(AB59="",0,_xlfn.IFS(AB59='A-b-⑥工资核算'!$D$12,'A-b-⑥工资核算'!$B$12,AB59='A-b-⑥工资核算'!$D$13,'A-b-⑥工资核算'!$B$13,AB59='A-b-⑥工资核算'!$D$14,'A-b-⑥工资核算'!$B$14,AB59='A-b-⑥工资核算'!$D$15,'A-b-⑥工资核算'!$B$15))</f>
        <v>0</v>
      </c>
      <c r="AD59" s="9">
        <f t="shared" si="11"/>
        <v>0</v>
      </c>
      <c r="AE59" s="8">
        <f t="shared" si="15"/>
        <v>0</v>
      </c>
      <c r="AF59" s="18">
        <f t="shared" si="16"/>
        <v>2000</v>
      </c>
      <c r="AG59" s="9">
        <f t="shared" si="13"/>
        <v>2000</v>
      </c>
      <c r="AH59" s="55">
        <f>_xlfn.XLOOKUP(A59,[1]工资核对的全字段!$C:$C,[1]工资核对的全字段!$BC:$BC,0)</f>
        <v>2000</v>
      </c>
      <c r="AI59" s="55">
        <f t="shared" si="14"/>
        <v>0</v>
      </c>
    </row>
    <row r="60" spans="1:35" ht="15.75" customHeight="1" x14ac:dyDescent="0.15">
      <c r="A60" s="5" t="str">
        <v>雷娜婷</v>
      </c>
      <c r="B60" s="5" t="str">
        <f>_xlfn.XLOOKUP(A60,'B-a-26考勤汇总表'!D:D,'B-a-26考勤汇总表'!A:A,0)</f>
        <v>鹭岛</v>
      </c>
      <c r="C60" s="5" t="str">
        <f>_xlfn.XLOOKUP(B60,'A-b-⑥工资核算'!J:J,'A-b-⑥工资核算'!K:K,0)</f>
        <v>老店</v>
      </c>
      <c r="D60" s="5">
        <f>_xlfn.XLOOKUP(A60,'B-a-26考勤汇总表'!D:D,'B-a-26考勤汇总表'!AP:AP,0)</f>
        <v>31</v>
      </c>
      <c r="E60" s="5">
        <f>IF(A60="","",_xlfn.XLOOKUP(A60,'B-a-26考勤汇总表'!D:D,'B-a-26考勤汇总表'!U:U,0))</f>
        <v>0</v>
      </c>
      <c r="F60" s="5" t="str">
        <f t="shared" si="1"/>
        <v/>
      </c>
      <c r="G60" s="5">
        <f>_xlfn.XLOOKUP('健康师-人工底薪'!A60,'B-a-③呈现-消耗明细表③'!C:C,'B-a-③呈现-消耗明细表③'!D:D,0)</f>
        <v>135.5</v>
      </c>
      <c r="H60" s="5">
        <f>_xlfn.XLOOKUP(A60,'B-a-③呈现-消耗明细表③'!C:C,'B-a-③呈现-消耗明细表③'!E:E,0)</f>
        <v>17565.3</v>
      </c>
      <c r="I60" s="5">
        <f>IF(F60="",LOOKUP(G60,'A-b-⑥工资核算'!$C$4:$C$7,'A-b-⑥工资核算'!$E$4:$E$7),"")</f>
        <v>2</v>
      </c>
      <c r="J60" s="5">
        <f>IF(F60="",LOOKUP(H60,'A-b-⑥工资核算'!$D$4:$D$7,'A-b-⑥工资核算'!$E$4:$E$7),"")</f>
        <v>1</v>
      </c>
      <c r="K60" s="5">
        <f>IF(AND(I60&gt;0,J60&gt;0),MIN(I60,J60),IF(OR(LOOKUP(G60,'A-b-⑥工资核算'!$C$4:$C$7,'A-b-⑥工资核算'!$E$4:$E$7)&gt;0,LOOKUP(H60,'A-b-⑥工资核算'!$D$4:$D$7,'A-b-⑥工资核算'!$E$4:$E$7)&gt;0),1,0))</f>
        <v>1</v>
      </c>
      <c r="L60" s="5" cm="1">
        <f t="array" ref="L60">IF(A60="","",IF(F60="",_xlfn.IFS(K60='A-b-⑥工资核算'!$E$4,'A-b-⑥工资核算'!$B$4,K60='A-b-⑥工资核算'!$E$5,'A-b-⑥工资核算'!$B$5,K60='A-b-⑥工资核算'!$E$6,'A-b-⑥工资核算'!$B$6,'健康师-人工底薪'!K60='A-b-⑥工资核算'!$E$7,'A-b-⑥工资核算'!$B$7),0))</f>
        <v>2000</v>
      </c>
      <c r="M60" s="7" t="str">
        <f t="shared" si="2"/>
        <v/>
      </c>
      <c r="N60" s="7" t="str">
        <f t="shared" si="3"/>
        <v/>
      </c>
      <c r="O60" s="46" t="str">
        <f>IF(F60="","",LOOKUP(M60,'A-b-⑥工资核算'!$F$4:$F$7,'A-b-⑥工资核算'!$E$4:$E$7))</f>
        <v/>
      </c>
      <c r="P60" s="46" t="str">
        <f>IF(F60="","",LOOKUP(N60,'A-b-⑥工资核算'!$G$4:$G$7,'A-b-⑥工资核算'!$E$4:$E$7))</f>
        <v/>
      </c>
      <c r="Q60" s="5">
        <f>IF(F60="不足",IF(AND(O60&gt;0,P60&gt;0),MIN(O60,P60),IF(OR(LOOKUP(M60,'A-b-⑥工资核算'!$F$4:$F$7,'A-b-⑥工资核算'!$E$4:$E$7)&gt;0,LOOKUP(N60,'A-b-⑥工资核算'!$G$4:$G$7,'A-b-⑥工资核算'!$E$4:$E$7)&gt;0),1,0)),0)</f>
        <v>0</v>
      </c>
      <c r="R60" s="5" cm="1">
        <f t="array" ref="R60">IF(F60="",0,_xlfn.IFS(Q60='A-b-⑥工资核算'!$E$4,'A-b-⑥工资核算'!$B$4,'健康师-人工底薪'!Q60='A-b-⑥工资核算'!$E$5,'A-b-⑥工资核算'!$B$5,Q60='A-b-⑥工资核算'!$E$6,'A-b-⑥工资核算'!$B$6,'健康师-人工底薪'!Q60='A-b-⑥工资核算'!$E$7,'A-b-⑥工资核算'!$B$7))</f>
        <v>0</v>
      </c>
      <c r="S60" s="5">
        <f t="shared" si="4"/>
        <v>2000</v>
      </c>
      <c r="T60" s="5">
        <f t="shared" si="5"/>
        <v>0</v>
      </c>
      <c r="U60" s="8">
        <f t="shared" si="6"/>
        <v>2000</v>
      </c>
      <c r="V60" s="5" t="str">
        <f>IF(F60="",IF(C60=$V$5,IF(F60="",LOOKUP(G60,'A-b-⑥工资核算'!$C$12:$C$15,'A-b-⑥工资核算'!$D$12:$D$15),""),""),"")</f>
        <v/>
      </c>
      <c r="W60" s="5" t="str">
        <f t="shared" si="7"/>
        <v/>
      </c>
      <c r="X60" s="5" t="str">
        <f t="shared" si="8"/>
        <v/>
      </c>
      <c r="Y60" s="5" cm="1">
        <f t="array" ref="Y60">IF(X60="",0,_xlfn.IFS(X60='A-b-⑥工资核算'!$D$12,'A-b-⑥工资核算'!$B$12,X60='A-b-⑥工资核算'!$D$13,'A-b-⑥工资核算'!$B$13,X60='A-b-⑥工资核算'!$D$14,'A-b-⑥工资核算'!$B$14,'健康师-人工底薪'!X60='A-b-⑥工资核算'!$D$15,'A-b-⑥工资核算'!$B$15))</f>
        <v>0</v>
      </c>
      <c r="Z60" s="9" t="str">
        <f>IF(C60=$V$5,IF(F60="不足",LOOKUP(M60,'A-b-⑥工资核算'!$E$12:$E$15,'A-b-⑥工资核算'!$D$12:$D$15),""),"")</f>
        <v/>
      </c>
      <c r="AA60" s="9" t="str">
        <f t="shared" si="9"/>
        <v/>
      </c>
      <c r="AB60" s="5" t="str">
        <f t="shared" si="10"/>
        <v/>
      </c>
      <c r="AC60" s="5" cm="1">
        <f t="array" ref="AC60">IF(AB60="",0,_xlfn.IFS(AB60='A-b-⑥工资核算'!$D$12,'A-b-⑥工资核算'!$B$12,AB60='A-b-⑥工资核算'!$D$13,'A-b-⑥工资核算'!$B$13,AB60='A-b-⑥工资核算'!$D$14,'A-b-⑥工资核算'!$B$14,AB60='A-b-⑥工资核算'!$D$15,'A-b-⑥工资核算'!$B$15))</f>
        <v>0</v>
      </c>
      <c r="AD60" s="9">
        <f t="shared" si="11"/>
        <v>0</v>
      </c>
      <c r="AE60" s="8">
        <f t="shared" si="15"/>
        <v>0</v>
      </c>
      <c r="AF60" s="18">
        <f t="shared" si="16"/>
        <v>2000</v>
      </c>
      <c r="AG60" s="9">
        <f t="shared" si="13"/>
        <v>2000</v>
      </c>
      <c r="AH60" s="55">
        <f>_xlfn.XLOOKUP(A60,[1]工资核对的全字段!$C:$C,[1]工资核对的全字段!$BC:$BC,0)</f>
        <v>2000</v>
      </c>
      <c r="AI60" s="55">
        <f t="shared" si="14"/>
        <v>0</v>
      </c>
    </row>
    <row r="61" spans="1:35" ht="15.75" customHeight="1" x14ac:dyDescent="0.15">
      <c r="A61" s="5" t="str">
        <v>叶美霞</v>
      </c>
      <c r="B61" s="5" t="str">
        <f>_xlfn.XLOOKUP(A61,'B-a-26考勤汇总表'!D:D,'B-a-26考勤汇总表'!A:A,0)</f>
        <v>鹭岛</v>
      </c>
      <c r="C61" s="5" t="str">
        <f>_xlfn.XLOOKUP(B61,'A-b-⑥工资核算'!J:J,'A-b-⑥工资核算'!K:K,0)</f>
        <v>老店</v>
      </c>
      <c r="D61" s="5">
        <f>_xlfn.XLOOKUP(A61,'B-a-26考勤汇总表'!D:D,'B-a-26考勤汇总表'!AP:AP,0)</f>
        <v>15</v>
      </c>
      <c r="E61" s="5">
        <f>IF(A61="","",_xlfn.XLOOKUP(A61,'B-a-26考勤汇总表'!D:D,'B-a-26考勤汇总表'!U:U,0))</f>
        <v>2</v>
      </c>
      <c r="F61" s="5" t="str">
        <f t="shared" si="1"/>
        <v>不足</v>
      </c>
      <c r="G61" s="5">
        <f>_xlfn.XLOOKUP('健康师-人工底薪'!A61,'B-a-③呈现-消耗明细表③'!C:C,'B-a-③呈现-消耗明细表③'!D:D,0)</f>
        <v>52</v>
      </c>
      <c r="H61" s="5">
        <f>_xlfn.XLOOKUP(A61,'B-a-③呈现-消耗明细表③'!C:C,'B-a-③呈现-消耗明细表③'!E:E,0)</f>
        <v>3564.77</v>
      </c>
      <c r="I61" s="5" t="str">
        <f>IF(F61="",LOOKUP(G61,'A-b-⑥工资核算'!$C$4:$C$7,'A-b-⑥工资核算'!$E$4:$E$7),"")</f>
        <v/>
      </c>
      <c r="J61" s="5" t="str">
        <f>IF(F61="",LOOKUP(H61,'A-b-⑥工资核算'!$D$4:$D$7,'A-b-⑥工资核算'!$E$4:$E$7),"")</f>
        <v/>
      </c>
      <c r="K61" s="5">
        <f>IF(AND(I61&gt;0,J61&gt;0),MIN(I61,J61),IF(OR(LOOKUP(G61,'A-b-⑥工资核算'!$C$4:$C$7,'A-b-⑥工资核算'!$E$4:$E$7)&gt;0,LOOKUP(H61,'A-b-⑥工资核算'!$D$4:$D$7,'A-b-⑥工资核算'!$E$4:$E$7)&gt;0),1,0))</f>
        <v>0</v>
      </c>
      <c r="L61" s="5" cm="1">
        <f t="array" ref="L61">IF(A61="","",IF(F61="",_xlfn.IFS(K61='A-b-⑥工资核算'!$E$4,'A-b-⑥工资核算'!$B$4,K61='A-b-⑥工资核算'!$E$5,'A-b-⑥工资核算'!$B$5,K61='A-b-⑥工资核算'!$E$6,'A-b-⑥工资核算'!$B$6,'健康师-人工底薪'!K61='A-b-⑥工资核算'!$E$7,'A-b-⑥工资核算'!$B$7),0))</f>
        <v>0</v>
      </c>
      <c r="M61" s="7">
        <f t="shared" si="2"/>
        <v>3.4666666666666668</v>
      </c>
      <c r="N61" s="7">
        <f t="shared" si="3"/>
        <v>237.65133333333333</v>
      </c>
      <c r="O61" s="46">
        <f>IF(F61="","",LOOKUP(M61,'A-b-⑥工资核算'!$F$4:$F$7,'A-b-⑥工资核算'!$E$4:$E$7))</f>
        <v>1</v>
      </c>
      <c r="P61" s="46">
        <f>IF(F61="","",LOOKUP(N61,'A-b-⑥工资核算'!$G$4:$G$7,'A-b-⑥工资核算'!$E$4:$E$7))</f>
        <v>0</v>
      </c>
      <c r="Q61" s="5">
        <f>IF(F61="不足",IF(AND(O61&gt;0,P61&gt;0),MIN(O61,P61),IF(OR(LOOKUP(M61,'A-b-⑥工资核算'!$F$4:$F$7,'A-b-⑥工资核算'!$E$4:$E$7)&gt;0,LOOKUP(N61,'A-b-⑥工资核算'!$G$4:$G$7,'A-b-⑥工资核算'!$E$4:$E$7)&gt;0),1,0)),0)</f>
        <v>1</v>
      </c>
      <c r="R61" s="5" cm="1">
        <f t="array" ref="R61">IF(F61="",0,_xlfn.IFS(Q61='A-b-⑥工资核算'!$E$4,'A-b-⑥工资核算'!$B$4,'健康师-人工底薪'!Q61='A-b-⑥工资核算'!$E$5,'A-b-⑥工资核算'!$B$5,Q61='A-b-⑥工资核算'!$E$6,'A-b-⑥工资核算'!$B$6,'健康师-人工底薪'!Q61='A-b-⑥工资核算'!$E$7,'A-b-⑥工资核算'!$B$7))</f>
        <v>2000</v>
      </c>
      <c r="S61" s="5">
        <f t="shared" si="4"/>
        <v>2000</v>
      </c>
      <c r="T61" s="5">
        <f t="shared" si="5"/>
        <v>129.04000000000002</v>
      </c>
      <c r="U61" s="8">
        <f t="shared" si="6"/>
        <v>967.74193548387098</v>
      </c>
      <c r="V61" s="5" t="str">
        <f>IF(F61="",IF(C61=$V$5,IF(F61="",LOOKUP(G61,'A-b-⑥工资核算'!$C$12:$C$15,'A-b-⑥工资核算'!$D$12:$D$15),""),""),"")</f>
        <v/>
      </c>
      <c r="W61" s="5" t="str">
        <f t="shared" si="7"/>
        <v/>
      </c>
      <c r="X61" s="5" t="str">
        <f t="shared" si="8"/>
        <v/>
      </c>
      <c r="Y61" s="5" cm="1">
        <f t="array" ref="Y61">IF(X61="",0,_xlfn.IFS(X61='A-b-⑥工资核算'!$D$12,'A-b-⑥工资核算'!$B$12,X61='A-b-⑥工资核算'!$D$13,'A-b-⑥工资核算'!$B$13,X61='A-b-⑥工资核算'!$D$14,'A-b-⑥工资核算'!$B$14,'健康师-人工底薪'!X61='A-b-⑥工资核算'!$D$15,'A-b-⑥工资核算'!$B$15))</f>
        <v>0</v>
      </c>
      <c r="Z61" s="9" t="str">
        <f>IF(C61=$V$5,IF(F61="不足",LOOKUP(M61,'A-b-⑥工资核算'!$E$12:$E$15,'A-b-⑥工资核算'!$D$12:$D$15),""),"")</f>
        <v/>
      </c>
      <c r="AA61" s="9" t="str">
        <f t="shared" si="9"/>
        <v/>
      </c>
      <c r="AB61" s="5" t="str">
        <f t="shared" si="10"/>
        <v/>
      </c>
      <c r="AC61" s="5" cm="1">
        <f t="array" ref="AC61">IF(AB61="",0,_xlfn.IFS(AB61='A-b-⑥工资核算'!$D$12,'A-b-⑥工资核算'!$B$12,AB61='A-b-⑥工资核算'!$D$13,'A-b-⑥工资核算'!$B$13,AB61='A-b-⑥工资核算'!$D$14,'A-b-⑥工资核算'!$B$14,AB61='A-b-⑥工资核算'!$D$15,'A-b-⑥工资核算'!$B$15))</f>
        <v>0</v>
      </c>
      <c r="AD61" s="9">
        <f t="shared" si="11"/>
        <v>0</v>
      </c>
      <c r="AE61" s="8">
        <f t="shared" si="15"/>
        <v>0</v>
      </c>
      <c r="AF61" s="18">
        <f t="shared" si="16"/>
        <v>967.74193548387098</v>
      </c>
      <c r="AG61" s="9">
        <f t="shared" si="13"/>
        <v>2000</v>
      </c>
      <c r="AH61" s="55">
        <f>_xlfn.XLOOKUP(A61,[1]工资核对的全字段!$C:$C,[1]工资核对的全字段!$BC:$BC,0)</f>
        <v>967.74193548387098</v>
      </c>
      <c r="AI61" s="55">
        <f t="shared" si="14"/>
        <v>0</v>
      </c>
    </row>
    <row r="62" spans="1:35" ht="15.75" customHeight="1" x14ac:dyDescent="0.15">
      <c r="A62" s="5" t="str">
        <v>王萍</v>
      </c>
      <c r="B62" s="5" t="str">
        <f>_xlfn.XLOOKUP(A62,'B-a-26考勤汇总表'!D:D,'B-a-26考勤汇总表'!A:A,0)</f>
        <v>荣华北路</v>
      </c>
      <c r="C62" s="5" t="str">
        <f>_xlfn.XLOOKUP(B62,'A-b-⑥工资核算'!J:J,'A-b-⑥工资核算'!K:K,0)</f>
        <v>老店</v>
      </c>
      <c r="D62" s="5">
        <f>_xlfn.XLOOKUP(A62,'B-a-26考勤汇总表'!D:D,'B-a-26考勤汇总表'!AP:AP,0)</f>
        <v>31</v>
      </c>
      <c r="E62" s="5">
        <f>IF(A62="","",_xlfn.XLOOKUP(A62,'B-a-26考勤汇总表'!D:D,'B-a-26考勤汇总表'!U:U,0))</f>
        <v>0</v>
      </c>
      <c r="F62" s="5" t="str">
        <f t="shared" si="1"/>
        <v/>
      </c>
      <c r="G62" s="5">
        <f>_xlfn.XLOOKUP('健康师-人工底薪'!A62,'B-a-③呈现-消耗明细表③'!C:C,'B-a-③呈现-消耗明细表③'!D:D,0)</f>
        <v>117</v>
      </c>
      <c r="H62" s="5">
        <f>_xlfn.XLOOKUP(A62,'B-a-③呈现-消耗明细表③'!C:C,'B-a-③呈现-消耗明细表③'!E:E,0)</f>
        <v>42959.34</v>
      </c>
      <c r="I62" s="5">
        <f>IF(F62="",LOOKUP(G62,'A-b-⑥工资核算'!$C$4:$C$7,'A-b-⑥工资核算'!$E$4:$E$7),"")</f>
        <v>1</v>
      </c>
      <c r="J62" s="5">
        <f>IF(F62="",LOOKUP(H62,'A-b-⑥工资核算'!$D$4:$D$7,'A-b-⑥工资核算'!$E$4:$E$7),"")</f>
        <v>3</v>
      </c>
      <c r="K62" s="5">
        <f>IF(AND(I62&gt;0,J62&gt;0),MIN(I62,J62),IF(OR(LOOKUP(G62,'A-b-⑥工资核算'!$C$4:$C$7,'A-b-⑥工资核算'!$E$4:$E$7)&gt;0,LOOKUP(H62,'A-b-⑥工资核算'!$D$4:$D$7,'A-b-⑥工资核算'!$E$4:$E$7)&gt;0),1,0))</f>
        <v>1</v>
      </c>
      <c r="L62" s="5" cm="1">
        <f t="array" ref="L62">IF(A62="","",IF(F62="",_xlfn.IFS(K62='A-b-⑥工资核算'!$E$4,'A-b-⑥工资核算'!$B$4,K62='A-b-⑥工资核算'!$E$5,'A-b-⑥工资核算'!$B$5,K62='A-b-⑥工资核算'!$E$6,'A-b-⑥工资核算'!$B$6,'健康师-人工底薪'!K62='A-b-⑥工资核算'!$E$7,'A-b-⑥工资核算'!$B$7),0))</f>
        <v>2000</v>
      </c>
      <c r="M62" s="7" t="str">
        <f t="shared" si="2"/>
        <v/>
      </c>
      <c r="N62" s="7" t="str">
        <f t="shared" si="3"/>
        <v/>
      </c>
      <c r="O62" s="46" t="str">
        <f>IF(F62="","",LOOKUP(M62,'A-b-⑥工资核算'!$F$4:$F$7,'A-b-⑥工资核算'!$E$4:$E$7))</f>
        <v/>
      </c>
      <c r="P62" s="46" t="str">
        <f>IF(F62="","",LOOKUP(N62,'A-b-⑥工资核算'!$G$4:$G$7,'A-b-⑥工资核算'!$E$4:$E$7))</f>
        <v/>
      </c>
      <c r="Q62" s="5">
        <f>IF(F62="不足",IF(AND(O62&gt;0,P62&gt;0),MIN(O62,P62),IF(OR(LOOKUP(M62,'A-b-⑥工资核算'!$F$4:$F$7,'A-b-⑥工资核算'!$E$4:$E$7)&gt;0,LOOKUP(N62,'A-b-⑥工资核算'!$G$4:$G$7,'A-b-⑥工资核算'!$E$4:$E$7)&gt;0),1,0)),0)</f>
        <v>0</v>
      </c>
      <c r="R62" s="5" cm="1">
        <f t="array" ref="R62">IF(F62="",0,_xlfn.IFS(Q62='A-b-⑥工资核算'!$E$4,'A-b-⑥工资核算'!$B$4,'健康师-人工底薪'!Q62='A-b-⑥工资核算'!$E$5,'A-b-⑥工资核算'!$B$5,Q62='A-b-⑥工资核算'!$E$6,'A-b-⑥工资核算'!$B$6,'健康师-人工底薪'!Q62='A-b-⑥工资核算'!$E$7,'A-b-⑥工资核算'!$B$7))</f>
        <v>0</v>
      </c>
      <c r="S62" s="5">
        <f t="shared" si="4"/>
        <v>2000</v>
      </c>
      <c r="T62" s="5">
        <f t="shared" si="5"/>
        <v>0</v>
      </c>
      <c r="U62" s="8">
        <f t="shared" si="6"/>
        <v>2000</v>
      </c>
      <c r="V62" s="5" t="str">
        <f>IF(F62="",IF(C62=$V$5,IF(F62="",LOOKUP(G62,'A-b-⑥工资核算'!$C$12:$C$15,'A-b-⑥工资核算'!$D$12:$D$15),""),""),"")</f>
        <v/>
      </c>
      <c r="W62" s="5" t="str">
        <f t="shared" si="7"/>
        <v/>
      </c>
      <c r="X62" s="5" t="str">
        <f t="shared" si="8"/>
        <v/>
      </c>
      <c r="Y62" s="5" cm="1">
        <f t="array" ref="Y62">IF(X62="",0,_xlfn.IFS(X62='A-b-⑥工资核算'!$D$12,'A-b-⑥工资核算'!$B$12,X62='A-b-⑥工资核算'!$D$13,'A-b-⑥工资核算'!$B$13,X62='A-b-⑥工资核算'!$D$14,'A-b-⑥工资核算'!$B$14,'健康师-人工底薪'!X62='A-b-⑥工资核算'!$D$15,'A-b-⑥工资核算'!$B$15))</f>
        <v>0</v>
      </c>
      <c r="Z62" s="9" t="str">
        <f>IF(C62=$V$5,IF(F62="不足",LOOKUP(M62,'A-b-⑥工资核算'!$E$12:$E$15,'A-b-⑥工资核算'!$D$12:$D$15),""),"")</f>
        <v/>
      </c>
      <c r="AA62" s="9" t="str">
        <f t="shared" si="9"/>
        <v/>
      </c>
      <c r="AB62" s="5" t="str">
        <f t="shared" si="10"/>
        <v/>
      </c>
      <c r="AC62" s="5" cm="1">
        <f t="array" ref="AC62">IF(AB62="",0,_xlfn.IFS(AB62='A-b-⑥工资核算'!$D$12,'A-b-⑥工资核算'!$B$12,AB62='A-b-⑥工资核算'!$D$13,'A-b-⑥工资核算'!$B$13,AB62='A-b-⑥工资核算'!$D$14,'A-b-⑥工资核算'!$B$14,AB62='A-b-⑥工资核算'!$D$15,'A-b-⑥工资核算'!$B$15))</f>
        <v>0</v>
      </c>
      <c r="AD62" s="9">
        <f t="shared" si="11"/>
        <v>0</v>
      </c>
      <c r="AE62" s="8">
        <f t="shared" si="15"/>
        <v>0</v>
      </c>
      <c r="AF62" s="18">
        <f t="shared" si="16"/>
        <v>2000</v>
      </c>
      <c r="AG62" s="9">
        <f t="shared" si="13"/>
        <v>2000</v>
      </c>
      <c r="AH62" s="55">
        <f>_xlfn.XLOOKUP(A62,[1]工资核对的全字段!$C:$C,[1]工资核对的全字段!$BC:$BC,0)</f>
        <v>2000</v>
      </c>
      <c r="AI62" s="55">
        <f t="shared" si="14"/>
        <v>0</v>
      </c>
    </row>
    <row r="63" spans="1:35" ht="15.75" customHeight="1" x14ac:dyDescent="0.15">
      <c r="A63" s="5" t="str">
        <v>胡红琳</v>
      </c>
      <c r="B63" s="5" t="str">
        <f>_xlfn.XLOOKUP(A63,'B-a-26考勤汇总表'!D:D,'B-a-26考勤汇总表'!A:A,0)</f>
        <v>荣华北路</v>
      </c>
      <c r="C63" s="5" t="str">
        <f>_xlfn.XLOOKUP(B63,'A-b-⑥工资核算'!J:J,'A-b-⑥工资核算'!K:K,0)</f>
        <v>老店</v>
      </c>
      <c r="D63" s="5">
        <f>_xlfn.XLOOKUP(A63,'B-a-26考勤汇总表'!D:D,'B-a-26考勤汇总表'!AP:AP,0)</f>
        <v>31</v>
      </c>
      <c r="E63" s="5">
        <f>IF(A63="","",_xlfn.XLOOKUP(A63,'B-a-26考勤汇总表'!D:D,'B-a-26考勤汇总表'!U:U,0))</f>
        <v>0</v>
      </c>
      <c r="F63" s="5" t="str">
        <f t="shared" si="1"/>
        <v/>
      </c>
      <c r="G63" s="5">
        <f>_xlfn.XLOOKUP('健康师-人工底薪'!A63,'B-a-③呈现-消耗明细表③'!C:C,'B-a-③呈现-消耗明细表③'!D:D,0)</f>
        <v>116</v>
      </c>
      <c r="H63" s="5">
        <f>_xlfn.XLOOKUP(A63,'B-a-③呈现-消耗明细表③'!C:C,'B-a-③呈现-消耗明细表③'!E:E,0)</f>
        <v>37325.57</v>
      </c>
      <c r="I63" s="5">
        <f>IF(F63="",LOOKUP(G63,'A-b-⑥工资核算'!$C$4:$C$7,'A-b-⑥工资核算'!$E$4:$E$7),"")</f>
        <v>1</v>
      </c>
      <c r="J63" s="5">
        <f>IF(F63="",LOOKUP(H63,'A-b-⑥工资核算'!$D$4:$D$7,'A-b-⑥工资核算'!$E$4:$E$7),"")</f>
        <v>2</v>
      </c>
      <c r="K63" s="5">
        <f>IF(AND(I63&gt;0,J63&gt;0),MIN(I63,J63),IF(OR(LOOKUP(G63,'A-b-⑥工资核算'!$C$4:$C$7,'A-b-⑥工资核算'!$E$4:$E$7)&gt;0,LOOKUP(H63,'A-b-⑥工资核算'!$D$4:$D$7,'A-b-⑥工资核算'!$E$4:$E$7)&gt;0),1,0))</f>
        <v>1</v>
      </c>
      <c r="L63" s="5" cm="1">
        <f t="array" ref="L63">IF(A63="","",IF(F63="",_xlfn.IFS(K63='A-b-⑥工资核算'!$E$4,'A-b-⑥工资核算'!$B$4,K63='A-b-⑥工资核算'!$E$5,'A-b-⑥工资核算'!$B$5,K63='A-b-⑥工资核算'!$E$6,'A-b-⑥工资核算'!$B$6,'健康师-人工底薪'!K63='A-b-⑥工资核算'!$E$7,'A-b-⑥工资核算'!$B$7),0))</f>
        <v>2000</v>
      </c>
      <c r="M63" s="7" t="str">
        <f t="shared" si="2"/>
        <v/>
      </c>
      <c r="N63" s="7" t="str">
        <f t="shared" si="3"/>
        <v/>
      </c>
      <c r="O63" s="46" t="str">
        <f>IF(F63="","",LOOKUP(M63,'A-b-⑥工资核算'!$F$4:$F$7,'A-b-⑥工资核算'!$E$4:$E$7))</f>
        <v/>
      </c>
      <c r="P63" s="46" t="str">
        <f>IF(F63="","",LOOKUP(N63,'A-b-⑥工资核算'!$G$4:$G$7,'A-b-⑥工资核算'!$E$4:$E$7))</f>
        <v/>
      </c>
      <c r="Q63" s="5">
        <f>IF(F63="不足",IF(AND(O63&gt;0,P63&gt;0),MIN(O63,P63),IF(OR(LOOKUP(M63,'A-b-⑥工资核算'!$F$4:$F$7,'A-b-⑥工资核算'!$E$4:$E$7)&gt;0,LOOKUP(N63,'A-b-⑥工资核算'!$G$4:$G$7,'A-b-⑥工资核算'!$E$4:$E$7)&gt;0),1,0)),0)</f>
        <v>0</v>
      </c>
      <c r="R63" s="5" cm="1">
        <f t="array" ref="R63">IF(F63="",0,_xlfn.IFS(Q63='A-b-⑥工资核算'!$E$4,'A-b-⑥工资核算'!$B$4,'健康师-人工底薪'!Q63='A-b-⑥工资核算'!$E$5,'A-b-⑥工资核算'!$B$5,Q63='A-b-⑥工资核算'!$E$6,'A-b-⑥工资核算'!$B$6,'健康师-人工底薪'!Q63='A-b-⑥工资核算'!$E$7,'A-b-⑥工资核算'!$B$7))</f>
        <v>0</v>
      </c>
      <c r="S63" s="5">
        <f t="shared" si="4"/>
        <v>2000</v>
      </c>
      <c r="T63" s="5">
        <f t="shared" si="5"/>
        <v>0</v>
      </c>
      <c r="U63" s="8">
        <f t="shared" si="6"/>
        <v>2000</v>
      </c>
      <c r="V63" s="5" t="str">
        <f>IF(F63="",IF(C63=$V$5,IF(F63="",LOOKUP(G63,'A-b-⑥工资核算'!$C$12:$C$15,'A-b-⑥工资核算'!$D$12:$D$15),""),""),"")</f>
        <v/>
      </c>
      <c r="W63" s="5" t="str">
        <f t="shared" si="7"/>
        <v/>
      </c>
      <c r="X63" s="5" t="str">
        <f t="shared" si="8"/>
        <v/>
      </c>
      <c r="Y63" s="5" cm="1">
        <f t="array" ref="Y63">IF(X63="",0,_xlfn.IFS(X63='A-b-⑥工资核算'!$D$12,'A-b-⑥工资核算'!$B$12,X63='A-b-⑥工资核算'!$D$13,'A-b-⑥工资核算'!$B$13,X63='A-b-⑥工资核算'!$D$14,'A-b-⑥工资核算'!$B$14,'健康师-人工底薪'!X63='A-b-⑥工资核算'!$D$15,'A-b-⑥工资核算'!$B$15))</f>
        <v>0</v>
      </c>
      <c r="Z63" s="9" t="str">
        <f>IF(C63=$V$5,IF(F63="不足",LOOKUP(M63,'A-b-⑥工资核算'!$E$12:$E$15,'A-b-⑥工资核算'!$D$12:$D$15),""),"")</f>
        <v/>
      </c>
      <c r="AA63" s="9" t="str">
        <f t="shared" si="9"/>
        <v/>
      </c>
      <c r="AB63" s="5" t="str">
        <f t="shared" si="10"/>
        <v/>
      </c>
      <c r="AC63" s="5" cm="1">
        <f t="array" ref="AC63">IF(AB63="",0,_xlfn.IFS(AB63='A-b-⑥工资核算'!$D$12,'A-b-⑥工资核算'!$B$12,AB63='A-b-⑥工资核算'!$D$13,'A-b-⑥工资核算'!$B$13,AB63='A-b-⑥工资核算'!$D$14,'A-b-⑥工资核算'!$B$14,AB63='A-b-⑥工资核算'!$D$15,'A-b-⑥工资核算'!$B$15))</f>
        <v>0</v>
      </c>
      <c r="AD63" s="9">
        <f t="shared" si="11"/>
        <v>0</v>
      </c>
      <c r="AE63" s="8">
        <f t="shared" si="15"/>
        <v>0</v>
      </c>
      <c r="AF63" s="18">
        <f t="shared" si="16"/>
        <v>2000</v>
      </c>
      <c r="AG63" s="9">
        <f t="shared" si="13"/>
        <v>2000</v>
      </c>
      <c r="AH63" s="55">
        <f>_xlfn.XLOOKUP(A63,[1]工资核对的全字段!$C:$C,[1]工资核对的全字段!$BC:$BC,0)</f>
        <v>2000</v>
      </c>
      <c r="AI63" s="55">
        <f t="shared" si="14"/>
        <v>0</v>
      </c>
    </row>
    <row r="64" spans="1:35" ht="15.75" customHeight="1" x14ac:dyDescent="0.15">
      <c r="A64" s="5" t="str">
        <v>谢娟</v>
      </c>
      <c r="B64" s="5" t="str">
        <f>_xlfn.XLOOKUP(A64,'B-a-26考勤汇总表'!D:D,'B-a-26考勤汇总表'!A:A,0)</f>
        <v>荣华北路</v>
      </c>
      <c r="C64" s="5" t="str">
        <f>_xlfn.XLOOKUP(B64,'A-b-⑥工资核算'!J:J,'A-b-⑥工资核算'!K:K,0)</f>
        <v>老店</v>
      </c>
      <c r="D64" s="5">
        <f>_xlfn.XLOOKUP(A64,'B-a-26考勤汇总表'!D:D,'B-a-26考勤汇总表'!AP:AP,0)</f>
        <v>31</v>
      </c>
      <c r="E64" s="5">
        <f>IF(A64="","",_xlfn.XLOOKUP(A64,'B-a-26考勤汇总表'!D:D,'B-a-26考勤汇总表'!U:U,0))</f>
        <v>0</v>
      </c>
      <c r="F64" s="5" t="str">
        <f t="shared" si="1"/>
        <v/>
      </c>
      <c r="G64" s="5">
        <f>_xlfn.XLOOKUP('健康师-人工底薪'!A64,'B-a-③呈现-消耗明细表③'!C:C,'B-a-③呈现-消耗明细表③'!D:D,0)</f>
        <v>123</v>
      </c>
      <c r="H64" s="5">
        <f>_xlfn.XLOOKUP(A64,'B-a-③呈现-消耗明细表③'!C:C,'B-a-③呈现-消耗明细表③'!E:E,0)</f>
        <v>25746.36</v>
      </c>
      <c r="I64" s="5">
        <f>IF(F64="",LOOKUP(G64,'A-b-⑥工资核算'!$C$4:$C$7,'A-b-⑥工资核算'!$E$4:$E$7),"")</f>
        <v>1</v>
      </c>
      <c r="J64" s="5">
        <f>IF(F64="",LOOKUP(H64,'A-b-⑥工资核算'!$D$4:$D$7,'A-b-⑥工资核算'!$E$4:$E$7),"")</f>
        <v>2</v>
      </c>
      <c r="K64" s="5">
        <f>IF(AND(I64&gt;0,J64&gt;0),MIN(I64,J64),IF(OR(LOOKUP(G64,'A-b-⑥工资核算'!$C$4:$C$7,'A-b-⑥工资核算'!$E$4:$E$7)&gt;0,LOOKUP(H64,'A-b-⑥工资核算'!$D$4:$D$7,'A-b-⑥工资核算'!$E$4:$E$7)&gt;0),1,0))</f>
        <v>1</v>
      </c>
      <c r="L64" s="5" cm="1">
        <f t="array" ref="L64">IF(A64="","",IF(F64="",_xlfn.IFS(K64='A-b-⑥工资核算'!$E$4,'A-b-⑥工资核算'!$B$4,K64='A-b-⑥工资核算'!$E$5,'A-b-⑥工资核算'!$B$5,K64='A-b-⑥工资核算'!$E$6,'A-b-⑥工资核算'!$B$6,'健康师-人工底薪'!K64='A-b-⑥工资核算'!$E$7,'A-b-⑥工资核算'!$B$7),0))</f>
        <v>2000</v>
      </c>
      <c r="M64" s="7" t="str">
        <f t="shared" si="2"/>
        <v/>
      </c>
      <c r="N64" s="7" t="str">
        <f t="shared" si="3"/>
        <v/>
      </c>
      <c r="O64" s="46" t="str">
        <f>IF(F64="","",LOOKUP(M64,'A-b-⑥工资核算'!$F$4:$F$7,'A-b-⑥工资核算'!$E$4:$E$7))</f>
        <v/>
      </c>
      <c r="P64" s="46" t="str">
        <f>IF(F64="","",LOOKUP(N64,'A-b-⑥工资核算'!$G$4:$G$7,'A-b-⑥工资核算'!$E$4:$E$7))</f>
        <v/>
      </c>
      <c r="Q64" s="5">
        <f>IF(F64="不足",IF(AND(O64&gt;0,P64&gt;0),MIN(O64,P64),IF(OR(LOOKUP(M64,'A-b-⑥工资核算'!$F$4:$F$7,'A-b-⑥工资核算'!$E$4:$E$7)&gt;0,LOOKUP(N64,'A-b-⑥工资核算'!$G$4:$G$7,'A-b-⑥工资核算'!$E$4:$E$7)&gt;0),1,0)),0)</f>
        <v>0</v>
      </c>
      <c r="R64" s="5" cm="1">
        <f t="array" ref="R64">IF(F64="",0,_xlfn.IFS(Q64='A-b-⑥工资核算'!$E$4,'A-b-⑥工资核算'!$B$4,'健康师-人工底薪'!Q64='A-b-⑥工资核算'!$E$5,'A-b-⑥工资核算'!$B$5,Q64='A-b-⑥工资核算'!$E$6,'A-b-⑥工资核算'!$B$6,'健康师-人工底薪'!Q64='A-b-⑥工资核算'!$E$7,'A-b-⑥工资核算'!$B$7))</f>
        <v>0</v>
      </c>
      <c r="S64" s="5">
        <f t="shared" si="4"/>
        <v>2000</v>
      </c>
      <c r="T64" s="5">
        <f t="shared" si="5"/>
        <v>0</v>
      </c>
      <c r="U64" s="8">
        <f t="shared" si="6"/>
        <v>2000</v>
      </c>
      <c r="V64" s="5" t="str">
        <f>IF(F64="",IF(C64=$V$5,IF(F64="",LOOKUP(G64,'A-b-⑥工资核算'!$C$12:$C$15,'A-b-⑥工资核算'!$D$12:$D$15),""),""),"")</f>
        <v/>
      </c>
      <c r="W64" s="5" t="str">
        <f t="shared" si="7"/>
        <v/>
      </c>
      <c r="X64" s="5" t="str">
        <f t="shared" si="8"/>
        <v/>
      </c>
      <c r="Y64" s="5" cm="1">
        <f t="array" ref="Y64">IF(X64="",0,_xlfn.IFS(X64='A-b-⑥工资核算'!$D$12,'A-b-⑥工资核算'!$B$12,X64='A-b-⑥工资核算'!$D$13,'A-b-⑥工资核算'!$B$13,X64='A-b-⑥工资核算'!$D$14,'A-b-⑥工资核算'!$B$14,'健康师-人工底薪'!X64='A-b-⑥工资核算'!$D$15,'A-b-⑥工资核算'!$B$15))</f>
        <v>0</v>
      </c>
      <c r="Z64" s="9" t="str">
        <f>IF(C64=$V$5,IF(F64="不足",LOOKUP(M64,'A-b-⑥工资核算'!$E$12:$E$15,'A-b-⑥工资核算'!$D$12:$D$15),""),"")</f>
        <v/>
      </c>
      <c r="AA64" s="9" t="str">
        <f t="shared" si="9"/>
        <v/>
      </c>
      <c r="AB64" s="5" t="str">
        <f t="shared" si="10"/>
        <v/>
      </c>
      <c r="AC64" s="5" cm="1">
        <f t="array" ref="AC64">IF(AB64="",0,_xlfn.IFS(AB64='A-b-⑥工资核算'!$D$12,'A-b-⑥工资核算'!$B$12,AB64='A-b-⑥工资核算'!$D$13,'A-b-⑥工资核算'!$B$13,AB64='A-b-⑥工资核算'!$D$14,'A-b-⑥工资核算'!$B$14,AB64='A-b-⑥工资核算'!$D$15,'A-b-⑥工资核算'!$B$15))</f>
        <v>0</v>
      </c>
      <c r="AD64" s="9">
        <f t="shared" si="11"/>
        <v>0</v>
      </c>
      <c r="AE64" s="8">
        <f t="shared" si="15"/>
        <v>0</v>
      </c>
      <c r="AF64" s="18">
        <f t="shared" si="16"/>
        <v>2000</v>
      </c>
      <c r="AG64" s="9">
        <f t="shared" si="13"/>
        <v>2000</v>
      </c>
      <c r="AH64" s="55">
        <f>_xlfn.XLOOKUP(A64,[1]工资核对的全字段!$C:$C,[1]工资核对的全字段!$BC:$BC,0)</f>
        <v>2000</v>
      </c>
      <c r="AI64" s="55">
        <f t="shared" si="14"/>
        <v>0</v>
      </c>
    </row>
    <row r="65" spans="1:35" ht="15.75" customHeight="1" x14ac:dyDescent="0.15">
      <c r="A65" s="5" t="str">
        <v>陈美合</v>
      </c>
      <c r="B65" s="5" t="str">
        <f>_xlfn.XLOOKUP(A65,'B-a-26考勤汇总表'!D:D,'B-a-26考勤汇总表'!A:A,0)</f>
        <v>荣华北路</v>
      </c>
      <c r="C65" s="5" t="str">
        <f>_xlfn.XLOOKUP(B65,'A-b-⑥工资核算'!J:J,'A-b-⑥工资核算'!K:K,0)</f>
        <v>老店</v>
      </c>
      <c r="D65" s="5">
        <f>_xlfn.XLOOKUP(A65,'B-a-26考勤汇总表'!D:D,'B-a-26考勤汇总表'!AP:AP,0)</f>
        <v>31</v>
      </c>
      <c r="E65" s="5">
        <f>IF(A65="","",_xlfn.XLOOKUP(A65,'B-a-26考勤汇总表'!D:D,'B-a-26考勤汇总表'!U:U,0))</f>
        <v>0</v>
      </c>
      <c r="F65" s="5" t="str">
        <f t="shared" si="1"/>
        <v/>
      </c>
      <c r="G65" s="5">
        <f>_xlfn.XLOOKUP('健康师-人工底薪'!A65,'B-a-③呈现-消耗明细表③'!C:C,'B-a-③呈现-消耗明细表③'!D:D,0)</f>
        <v>104.5</v>
      </c>
      <c r="H65" s="5">
        <f>_xlfn.XLOOKUP(A65,'B-a-③呈现-消耗明细表③'!C:C,'B-a-③呈现-消耗明细表③'!E:E,0)</f>
        <v>14841.44</v>
      </c>
      <c r="I65" s="5">
        <f>IF(F65="",LOOKUP(G65,'A-b-⑥工资核算'!$C$4:$C$7,'A-b-⑥工资核算'!$E$4:$E$7),"")</f>
        <v>1</v>
      </c>
      <c r="J65" s="5">
        <f>IF(F65="",LOOKUP(H65,'A-b-⑥工资核算'!$D$4:$D$7,'A-b-⑥工资核算'!$E$4:$E$7),"")</f>
        <v>1</v>
      </c>
      <c r="K65" s="5">
        <f>IF(AND(I65&gt;0,J65&gt;0),MIN(I65,J65),IF(OR(LOOKUP(G65,'A-b-⑥工资核算'!$C$4:$C$7,'A-b-⑥工资核算'!$E$4:$E$7)&gt;0,LOOKUP(H65,'A-b-⑥工资核算'!$D$4:$D$7,'A-b-⑥工资核算'!$E$4:$E$7)&gt;0),1,0))</f>
        <v>1</v>
      </c>
      <c r="L65" s="5" cm="1">
        <f t="array" ref="L65">IF(A65="","",IF(F65="",_xlfn.IFS(K65='A-b-⑥工资核算'!$E$4,'A-b-⑥工资核算'!$B$4,K65='A-b-⑥工资核算'!$E$5,'A-b-⑥工资核算'!$B$5,K65='A-b-⑥工资核算'!$E$6,'A-b-⑥工资核算'!$B$6,'健康师-人工底薪'!K65='A-b-⑥工资核算'!$E$7,'A-b-⑥工资核算'!$B$7),0))</f>
        <v>2000</v>
      </c>
      <c r="M65" s="7" t="str">
        <f t="shared" si="2"/>
        <v/>
      </c>
      <c r="N65" s="7" t="str">
        <f t="shared" si="3"/>
        <v/>
      </c>
      <c r="O65" s="46" t="str">
        <f>IF(F65="","",LOOKUP(M65,'A-b-⑥工资核算'!$F$4:$F$7,'A-b-⑥工资核算'!$E$4:$E$7))</f>
        <v/>
      </c>
      <c r="P65" s="46" t="str">
        <f>IF(F65="","",LOOKUP(N65,'A-b-⑥工资核算'!$G$4:$G$7,'A-b-⑥工资核算'!$E$4:$E$7))</f>
        <v/>
      </c>
      <c r="Q65" s="5">
        <f>IF(F65="不足",IF(AND(O65&gt;0,P65&gt;0),MIN(O65,P65),IF(OR(LOOKUP(M65,'A-b-⑥工资核算'!$F$4:$F$7,'A-b-⑥工资核算'!$E$4:$E$7)&gt;0,LOOKUP(N65,'A-b-⑥工资核算'!$G$4:$G$7,'A-b-⑥工资核算'!$E$4:$E$7)&gt;0),1,0)),0)</f>
        <v>0</v>
      </c>
      <c r="R65" s="5" cm="1">
        <f t="array" ref="R65">IF(F65="",0,_xlfn.IFS(Q65='A-b-⑥工资核算'!$E$4,'A-b-⑥工资核算'!$B$4,'健康师-人工底薪'!Q65='A-b-⑥工资核算'!$E$5,'A-b-⑥工资核算'!$B$5,Q65='A-b-⑥工资核算'!$E$6,'A-b-⑥工资核算'!$B$6,'健康师-人工底薪'!Q65='A-b-⑥工资核算'!$E$7,'A-b-⑥工资核算'!$B$7))</f>
        <v>0</v>
      </c>
      <c r="S65" s="5">
        <f t="shared" si="4"/>
        <v>2000</v>
      </c>
      <c r="T65" s="5">
        <f t="shared" si="5"/>
        <v>0</v>
      </c>
      <c r="U65" s="8">
        <f t="shared" si="6"/>
        <v>2000</v>
      </c>
      <c r="V65" s="5" t="str">
        <f>IF(F65="",IF(C65=$V$5,IF(F65="",LOOKUP(G65,'A-b-⑥工资核算'!$C$12:$C$15,'A-b-⑥工资核算'!$D$12:$D$15),""),""),"")</f>
        <v/>
      </c>
      <c r="W65" s="5" t="str">
        <f t="shared" si="7"/>
        <v/>
      </c>
      <c r="X65" s="5" t="str">
        <f t="shared" si="8"/>
        <v/>
      </c>
      <c r="Y65" s="5" cm="1">
        <f t="array" ref="Y65">IF(X65="",0,_xlfn.IFS(X65='A-b-⑥工资核算'!$D$12,'A-b-⑥工资核算'!$B$12,X65='A-b-⑥工资核算'!$D$13,'A-b-⑥工资核算'!$B$13,X65='A-b-⑥工资核算'!$D$14,'A-b-⑥工资核算'!$B$14,'健康师-人工底薪'!X65='A-b-⑥工资核算'!$D$15,'A-b-⑥工资核算'!$B$15))</f>
        <v>0</v>
      </c>
      <c r="Z65" s="9" t="str">
        <f>IF(C65=$V$5,IF(F65="不足",LOOKUP(M65,'A-b-⑥工资核算'!$E$12:$E$15,'A-b-⑥工资核算'!$D$12:$D$15),""),"")</f>
        <v/>
      </c>
      <c r="AA65" s="9" t="str">
        <f t="shared" si="9"/>
        <v/>
      </c>
      <c r="AB65" s="5" t="str">
        <f t="shared" si="10"/>
        <v/>
      </c>
      <c r="AC65" s="5" cm="1">
        <f t="array" ref="AC65">IF(AB65="",0,_xlfn.IFS(AB65='A-b-⑥工资核算'!$D$12,'A-b-⑥工资核算'!$B$12,AB65='A-b-⑥工资核算'!$D$13,'A-b-⑥工资核算'!$B$13,AB65='A-b-⑥工资核算'!$D$14,'A-b-⑥工资核算'!$B$14,AB65='A-b-⑥工资核算'!$D$15,'A-b-⑥工资核算'!$B$15))</f>
        <v>0</v>
      </c>
      <c r="AD65" s="9">
        <f t="shared" si="11"/>
        <v>0</v>
      </c>
      <c r="AE65" s="8">
        <f t="shared" si="15"/>
        <v>0</v>
      </c>
      <c r="AF65" s="18">
        <f t="shared" si="16"/>
        <v>2000</v>
      </c>
      <c r="AG65" s="9">
        <f t="shared" si="13"/>
        <v>2000</v>
      </c>
      <c r="AH65" s="55">
        <f>_xlfn.XLOOKUP(A65,[1]工资核对的全字段!$C:$C,[1]工资核对的全字段!$BC:$BC,0)</f>
        <v>2000</v>
      </c>
      <c r="AI65" s="55">
        <f t="shared" si="14"/>
        <v>0</v>
      </c>
    </row>
    <row r="66" spans="1:35" ht="15.75" customHeight="1" x14ac:dyDescent="0.15">
      <c r="A66" s="5" t="str">
        <v>郝莉娜</v>
      </c>
      <c r="B66" s="5" t="str">
        <f>_xlfn.XLOOKUP(A66,'B-a-26考勤汇总表'!D:D,'B-a-26考勤汇总表'!A:A,0)</f>
        <v>荣华北路</v>
      </c>
      <c r="C66" s="5" t="str">
        <f>_xlfn.XLOOKUP(B66,'A-b-⑥工资核算'!J:J,'A-b-⑥工资核算'!K:K,0)</f>
        <v>老店</v>
      </c>
      <c r="D66" s="5">
        <f>_xlfn.XLOOKUP(A66,'B-a-26考勤汇总表'!D:D,'B-a-26考勤汇总表'!AP:AP,0)</f>
        <v>31</v>
      </c>
      <c r="E66" s="5">
        <f>IF(A66="","",_xlfn.XLOOKUP(A66,'B-a-26考勤汇总表'!D:D,'B-a-26考勤汇总表'!U:U,0))</f>
        <v>0</v>
      </c>
      <c r="F66" s="5" t="str">
        <f t="shared" si="1"/>
        <v/>
      </c>
      <c r="G66" s="5">
        <f>_xlfn.XLOOKUP('健康师-人工底薪'!A66,'B-a-③呈现-消耗明细表③'!C:C,'B-a-③呈现-消耗明细表③'!D:D,0)</f>
        <v>73</v>
      </c>
      <c r="H66" s="5">
        <f>_xlfn.XLOOKUP(A66,'B-a-③呈现-消耗明细表③'!C:C,'B-a-③呈现-消耗明细表③'!E:E,0)</f>
        <v>4249.66</v>
      </c>
      <c r="I66" s="5">
        <f>IF(F66="",LOOKUP(G66,'A-b-⑥工资核算'!$C$4:$C$7,'A-b-⑥工资核算'!$E$4:$E$7),"")</f>
        <v>0</v>
      </c>
      <c r="J66" s="5">
        <f>IF(F66="",LOOKUP(H66,'A-b-⑥工资核算'!$D$4:$D$7,'A-b-⑥工资核算'!$E$4:$E$7),"")</f>
        <v>0</v>
      </c>
      <c r="K66" s="5">
        <f>IF(AND(I66&gt;0,J66&gt;0),MIN(I66,J66),IF(OR(LOOKUP(G66,'A-b-⑥工资核算'!$C$4:$C$7,'A-b-⑥工资核算'!$E$4:$E$7)&gt;0,LOOKUP(H66,'A-b-⑥工资核算'!$D$4:$D$7,'A-b-⑥工资核算'!$E$4:$E$7)&gt;0),1,0))</f>
        <v>0</v>
      </c>
      <c r="L66" s="5" cm="1">
        <f t="array" ref="L66">IF(A66="","",IF(F66="",_xlfn.IFS(K66='A-b-⑥工资核算'!$E$4,'A-b-⑥工资核算'!$B$4,K66='A-b-⑥工资核算'!$E$5,'A-b-⑥工资核算'!$B$5,K66='A-b-⑥工资核算'!$E$6,'A-b-⑥工资核算'!$B$6,'健康师-人工底薪'!K66='A-b-⑥工资核算'!$E$7,'A-b-⑥工资核算'!$B$7),0))</f>
        <v>1800</v>
      </c>
      <c r="M66" s="7" t="str">
        <f t="shared" si="2"/>
        <v/>
      </c>
      <c r="N66" s="7" t="str">
        <f t="shared" si="3"/>
        <v/>
      </c>
      <c r="O66" s="46" t="str">
        <f>IF(F66="","",LOOKUP(M66,'A-b-⑥工资核算'!$F$4:$F$7,'A-b-⑥工资核算'!$E$4:$E$7))</f>
        <v/>
      </c>
      <c r="P66" s="46" t="str">
        <f>IF(F66="","",LOOKUP(N66,'A-b-⑥工资核算'!$G$4:$G$7,'A-b-⑥工资核算'!$E$4:$E$7))</f>
        <v/>
      </c>
      <c r="Q66" s="5">
        <f>IF(F66="不足",IF(AND(O66&gt;0,P66&gt;0),MIN(O66,P66),IF(OR(LOOKUP(M66,'A-b-⑥工资核算'!$F$4:$F$7,'A-b-⑥工资核算'!$E$4:$E$7)&gt;0,LOOKUP(N66,'A-b-⑥工资核算'!$G$4:$G$7,'A-b-⑥工资核算'!$E$4:$E$7)&gt;0),1,0)),0)</f>
        <v>0</v>
      </c>
      <c r="R66" s="5" cm="1">
        <f t="array" ref="R66">IF(F66="",0,_xlfn.IFS(Q66='A-b-⑥工资核算'!$E$4,'A-b-⑥工资核算'!$B$4,'健康师-人工底薪'!Q66='A-b-⑥工资核算'!$E$5,'A-b-⑥工资核算'!$B$5,Q66='A-b-⑥工资核算'!$E$6,'A-b-⑥工资核算'!$B$6,'健康师-人工底薪'!Q66='A-b-⑥工资核算'!$E$7,'A-b-⑥工资核算'!$B$7))</f>
        <v>0</v>
      </c>
      <c r="S66" s="5">
        <f t="shared" si="4"/>
        <v>1800</v>
      </c>
      <c r="T66" s="5">
        <f t="shared" si="5"/>
        <v>0</v>
      </c>
      <c r="U66" s="8">
        <f t="shared" si="6"/>
        <v>1800</v>
      </c>
      <c r="V66" s="5" t="str">
        <f>IF(F66="",IF(C66=$V$5,IF(F66="",LOOKUP(G66,'A-b-⑥工资核算'!$C$12:$C$15,'A-b-⑥工资核算'!$D$12:$D$15),""),""),"")</f>
        <v/>
      </c>
      <c r="W66" s="5" t="str">
        <f t="shared" si="7"/>
        <v/>
      </c>
      <c r="X66" s="5" t="str">
        <f t="shared" si="8"/>
        <v/>
      </c>
      <c r="Y66" s="5" cm="1">
        <f t="array" ref="Y66">IF(X66="",0,_xlfn.IFS(X66='A-b-⑥工资核算'!$D$12,'A-b-⑥工资核算'!$B$12,X66='A-b-⑥工资核算'!$D$13,'A-b-⑥工资核算'!$B$13,X66='A-b-⑥工资核算'!$D$14,'A-b-⑥工资核算'!$B$14,'健康师-人工底薪'!X66='A-b-⑥工资核算'!$D$15,'A-b-⑥工资核算'!$B$15))</f>
        <v>0</v>
      </c>
      <c r="Z66" s="9" t="str">
        <f>IF(C66=$V$5,IF(F66="不足",LOOKUP(M66,'A-b-⑥工资核算'!$E$12:$E$15,'A-b-⑥工资核算'!$D$12:$D$15),""),"")</f>
        <v/>
      </c>
      <c r="AA66" s="9" t="str">
        <f t="shared" si="9"/>
        <v/>
      </c>
      <c r="AB66" s="5" t="str">
        <f t="shared" si="10"/>
        <v/>
      </c>
      <c r="AC66" s="5" cm="1">
        <f t="array" ref="AC66">IF(AB66="",0,_xlfn.IFS(AB66='A-b-⑥工资核算'!$D$12,'A-b-⑥工资核算'!$B$12,AB66='A-b-⑥工资核算'!$D$13,'A-b-⑥工资核算'!$B$13,AB66='A-b-⑥工资核算'!$D$14,'A-b-⑥工资核算'!$B$14,AB66='A-b-⑥工资核算'!$D$15,'A-b-⑥工资核算'!$B$15))</f>
        <v>0</v>
      </c>
      <c r="AD66" s="9">
        <f t="shared" si="11"/>
        <v>0</v>
      </c>
      <c r="AE66" s="8">
        <f t="shared" si="15"/>
        <v>0</v>
      </c>
      <c r="AF66" s="18">
        <f t="shared" si="16"/>
        <v>1800</v>
      </c>
      <c r="AG66" s="9">
        <f t="shared" si="13"/>
        <v>1800</v>
      </c>
      <c r="AH66" s="55">
        <f>_xlfn.XLOOKUP(A66,[1]工资核对的全字段!$C:$C,[1]工资核对的全字段!$BC:$BC,0)</f>
        <v>1800</v>
      </c>
      <c r="AI66" s="55">
        <f t="shared" si="14"/>
        <v>0</v>
      </c>
    </row>
    <row r="67" spans="1:35" ht="15.75" customHeight="1" x14ac:dyDescent="0.15">
      <c r="A67" s="5" t="str">
        <v>马宏梅</v>
      </c>
      <c r="B67" s="5" t="str">
        <f>_xlfn.XLOOKUP(A67,'B-a-26考勤汇总表'!D:D,'B-a-26考勤汇总表'!A:A,0)</f>
        <v>荣华南路</v>
      </c>
      <c r="C67" s="5" t="str">
        <f>_xlfn.XLOOKUP(B67,'A-b-⑥工资核算'!J:J,'A-b-⑥工资核算'!K:K,0)</f>
        <v>老店</v>
      </c>
      <c r="D67" s="5">
        <f>_xlfn.XLOOKUP(A67,'B-a-26考勤汇总表'!D:D,'B-a-26考勤汇总表'!AP:AP,0)</f>
        <v>31</v>
      </c>
      <c r="E67" s="5">
        <f>IF(A67="","",_xlfn.XLOOKUP(A67,'B-a-26考勤汇总表'!D:D,'B-a-26考勤汇总表'!U:U,0))</f>
        <v>0</v>
      </c>
      <c r="F67" s="5" t="str">
        <f t="shared" si="1"/>
        <v/>
      </c>
      <c r="G67" s="5">
        <f>_xlfn.XLOOKUP('健康师-人工底薪'!A67,'B-a-③呈现-消耗明细表③'!C:C,'B-a-③呈现-消耗明细表③'!D:D,0)</f>
        <v>83</v>
      </c>
      <c r="H67" s="5">
        <f>_xlfn.XLOOKUP(A67,'B-a-③呈现-消耗明细表③'!C:C,'B-a-③呈现-消耗明细表③'!E:E,0)</f>
        <v>27866.76</v>
      </c>
      <c r="I67" s="5">
        <f>IF(F67="",LOOKUP(G67,'A-b-⑥工资核算'!$C$4:$C$7,'A-b-⑥工资核算'!$E$4:$E$7),"")</f>
        <v>0</v>
      </c>
      <c r="J67" s="5">
        <f>IF(F67="",LOOKUP(H67,'A-b-⑥工资核算'!$D$4:$D$7,'A-b-⑥工资核算'!$E$4:$E$7),"")</f>
        <v>2</v>
      </c>
      <c r="K67" s="5">
        <f>IF(AND(I67&gt;0,J67&gt;0),MIN(I67,J67),IF(OR(LOOKUP(G67,'A-b-⑥工资核算'!$C$4:$C$7,'A-b-⑥工资核算'!$E$4:$E$7)&gt;0,LOOKUP(H67,'A-b-⑥工资核算'!$D$4:$D$7,'A-b-⑥工资核算'!$E$4:$E$7)&gt;0),1,0))</f>
        <v>1</v>
      </c>
      <c r="L67" s="5" cm="1">
        <f t="array" ref="L67">IF(A67="","",IF(F67="",_xlfn.IFS(K67='A-b-⑥工资核算'!$E$4,'A-b-⑥工资核算'!$B$4,K67='A-b-⑥工资核算'!$E$5,'A-b-⑥工资核算'!$B$5,K67='A-b-⑥工资核算'!$E$6,'A-b-⑥工资核算'!$B$6,'健康师-人工底薪'!K67='A-b-⑥工资核算'!$E$7,'A-b-⑥工资核算'!$B$7),0))</f>
        <v>2000</v>
      </c>
      <c r="M67" s="7" t="str">
        <f t="shared" si="2"/>
        <v/>
      </c>
      <c r="N67" s="7" t="str">
        <f t="shared" si="3"/>
        <v/>
      </c>
      <c r="O67" s="46" t="str">
        <f>IF(F67="","",LOOKUP(M67,'A-b-⑥工资核算'!$F$4:$F$7,'A-b-⑥工资核算'!$E$4:$E$7))</f>
        <v/>
      </c>
      <c r="P67" s="46" t="str">
        <f>IF(F67="","",LOOKUP(N67,'A-b-⑥工资核算'!$G$4:$G$7,'A-b-⑥工资核算'!$E$4:$E$7))</f>
        <v/>
      </c>
      <c r="Q67" s="5">
        <f>IF(F67="不足",IF(AND(O67&gt;0,P67&gt;0),MIN(O67,P67),IF(OR(LOOKUP(M67,'A-b-⑥工资核算'!$F$4:$F$7,'A-b-⑥工资核算'!$E$4:$E$7)&gt;0,LOOKUP(N67,'A-b-⑥工资核算'!$G$4:$G$7,'A-b-⑥工资核算'!$E$4:$E$7)&gt;0),1,0)),0)</f>
        <v>0</v>
      </c>
      <c r="R67" s="5" cm="1">
        <f t="array" ref="R67">IF(F67="",0,_xlfn.IFS(Q67='A-b-⑥工资核算'!$E$4,'A-b-⑥工资核算'!$B$4,'健康师-人工底薪'!Q67='A-b-⑥工资核算'!$E$5,'A-b-⑥工资核算'!$B$5,Q67='A-b-⑥工资核算'!$E$6,'A-b-⑥工资核算'!$B$6,'健康师-人工底薪'!Q67='A-b-⑥工资核算'!$E$7,'A-b-⑥工资核算'!$B$7))</f>
        <v>0</v>
      </c>
      <c r="S67" s="5">
        <f t="shared" si="4"/>
        <v>2000</v>
      </c>
      <c r="T67" s="5">
        <f t="shared" si="5"/>
        <v>0</v>
      </c>
      <c r="U67" s="8">
        <f t="shared" si="6"/>
        <v>2000</v>
      </c>
      <c r="V67" s="5" t="str">
        <f>IF(F67="",IF(C67=$V$5,IF(F67="",LOOKUP(G67,'A-b-⑥工资核算'!$C$12:$C$15,'A-b-⑥工资核算'!$D$12:$D$15),""),""),"")</f>
        <v/>
      </c>
      <c r="W67" s="5" t="str">
        <f t="shared" si="7"/>
        <v/>
      </c>
      <c r="X67" s="5" t="str">
        <f t="shared" si="8"/>
        <v/>
      </c>
      <c r="Y67" s="5" cm="1">
        <f t="array" ref="Y67">IF(X67="",0,_xlfn.IFS(X67='A-b-⑥工资核算'!$D$12,'A-b-⑥工资核算'!$B$12,X67='A-b-⑥工资核算'!$D$13,'A-b-⑥工资核算'!$B$13,X67='A-b-⑥工资核算'!$D$14,'A-b-⑥工资核算'!$B$14,'健康师-人工底薪'!X67='A-b-⑥工资核算'!$D$15,'A-b-⑥工资核算'!$B$15))</f>
        <v>0</v>
      </c>
      <c r="Z67" s="9" t="str">
        <f>IF(C67=$V$5,IF(F67="不足",LOOKUP(M67,'A-b-⑥工资核算'!$E$12:$E$15,'A-b-⑥工资核算'!$D$12:$D$15),""),"")</f>
        <v/>
      </c>
      <c r="AA67" s="9" t="str">
        <f t="shared" si="9"/>
        <v/>
      </c>
      <c r="AB67" s="5" t="str">
        <f t="shared" si="10"/>
        <v/>
      </c>
      <c r="AC67" s="5" cm="1">
        <f t="array" ref="AC67">IF(AB67="",0,_xlfn.IFS(AB67='A-b-⑥工资核算'!$D$12,'A-b-⑥工资核算'!$B$12,AB67='A-b-⑥工资核算'!$D$13,'A-b-⑥工资核算'!$B$13,AB67='A-b-⑥工资核算'!$D$14,'A-b-⑥工资核算'!$B$14,AB67='A-b-⑥工资核算'!$D$15,'A-b-⑥工资核算'!$B$15))</f>
        <v>0</v>
      </c>
      <c r="AD67" s="9">
        <f t="shared" si="11"/>
        <v>0</v>
      </c>
      <c r="AE67" s="8">
        <f t="shared" si="15"/>
        <v>0</v>
      </c>
      <c r="AF67" s="18">
        <f t="shared" si="16"/>
        <v>2000</v>
      </c>
      <c r="AG67" s="9">
        <f t="shared" si="13"/>
        <v>2000</v>
      </c>
      <c r="AH67" s="55">
        <f>_xlfn.XLOOKUP(A67,[1]工资核对的全字段!$C:$C,[1]工资核对的全字段!$BC:$BC,0)</f>
        <v>2000</v>
      </c>
      <c r="AI67" s="55">
        <f t="shared" si="14"/>
        <v>0</v>
      </c>
    </row>
    <row r="68" spans="1:35" ht="15.75" customHeight="1" x14ac:dyDescent="0.15">
      <c r="A68" s="5" t="str">
        <v>陈洁</v>
      </c>
      <c r="B68" s="5" t="str">
        <f>_xlfn.XLOOKUP(A68,'B-a-26考勤汇总表'!D:D,'B-a-26考勤汇总表'!A:A,0)</f>
        <v>荣华南路</v>
      </c>
      <c r="C68" s="5" t="str">
        <f>_xlfn.XLOOKUP(B68,'A-b-⑥工资核算'!J:J,'A-b-⑥工资核算'!K:K,0)</f>
        <v>老店</v>
      </c>
      <c r="D68" s="5">
        <f>_xlfn.XLOOKUP(A68,'B-a-26考勤汇总表'!D:D,'B-a-26考勤汇总表'!AP:AP,0)</f>
        <v>31</v>
      </c>
      <c r="E68" s="5">
        <f>IF(A68="","",_xlfn.XLOOKUP(A68,'B-a-26考勤汇总表'!D:D,'B-a-26考勤汇总表'!U:U,0))</f>
        <v>0</v>
      </c>
      <c r="F68" s="5" t="str">
        <f t="shared" si="1"/>
        <v/>
      </c>
      <c r="G68" s="5">
        <f>_xlfn.XLOOKUP('健康师-人工底薪'!A68,'B-a-③呈现-消耗明细表③'!C:C,'B-a-③呈现-消耗明细表③'!D:D,0)</f>
        <v>94</v>
      </c>
      <c r="H68" s="5">
        <f>_xlfn.XLOOKUP(A68,'B-a-③呈现-消耗明细表③'!C:C,'B-a-③呈现-消耗明细表③'!E:E,0)</f>
        <v>23088.240000000002</v>
      </c>
      <c r="I68" s="5">
        <f>IF(F68="",LOOKUP(G68,'A-b-⑥工资核算'!$C$4:$C$7,'A-b-⑥工资核算'!$E$4:$E$7),"")</f>
        <v>0</v>
      </c>
      <c r="J68" s="5">
        <f>IF(F68="",LOOKUP(H68,'A-b-⑥工资核算'!$D$4:$D$7,'A-b-⑥工资核算'!$E$4:$E$7),"")</f>
        <v>2</v>
      </c>
      <c r="K68" s="5">
        <f>IF(AND(I68&gt;0,J68&gt;0),MIN(I68,J68),IF(OR(LOOKUP(G68,'A-b-⑥工资核算'!$C$4:$C$7,'A-b-⑥工资核算'!$E$4:$E$7)&gt;0,LOOKUP(H68,'A-b-⑥工资核算'!$D$4:$D$7,'A-b-⑥工资核算'!$E$4:$E$7)&gt;0),1,0))</f>
        <v>1</v>
      </c>
      <c r="L68" s="5" cm="1">
        <f t="array" ref="L68">IF(A68="","",IF(F68="",_xlfn.IFS(K68='A-b-⑥工资核算'!$E$4,'A-b-⑥工资核算'!$B$4,K68='A-b-⑥工资核算'!$E$5,'A-b-⑥工资核算'!$B$5,K68='A-b-⑥工资核算'!$E$6,'A-b-⑥工资核算'!$B$6,'健康师-人工底薪'!K68='A-b-⑥工资核算'!$E$7,'A-b-⑥工资核算'!$B$7),0))</f>
        <v>2000</v>
      </c>
      <c r="M68" s="7" t="str">
        <f t="shared" si="2"/>
        <v/>
      </c>
      <c r="N68" s="7" t="str">
        <f t="shared" si="3"/>
        <v/>
      </c>
      <c r="O68" s="46" t="str">
        <f>IF(F68="","",LOOKUP(M68,'A-b-⑥工资核算'!$F$4:$F$7,'A-b-⑥工资核算'!$E$4:$E$7))</f>
        <v/>
      </c>
      <c r="P68" s="46" t="str">
        <f>IF(F68="","",LOOKUP(N68,'A-b-⑥工资核算'!$G$4:$G$7,'A-b-⑥工资核算'!$E$4:$E$7))</f>
        <v/>
      </c>
      <c r="Q68" s="5">
        <f>IF(F68="不足",IF(AND(O68&gt;0,P68&gt;0),MIN(O68,P68),IF(OR(LOOKUP(M68,'A-b-⑥工资核算'!$F$4:$F$7,'A-b-⑥工资核算'!$E$4:$E$7)&gt;0,LOOKUP(N68,'A-b-⑥工资核算'!$G$4:$G$7,'A-b-⑥工资核算'!$E$4:$E$7)&gt;0),1,0)),0)</f>
        <v>0</v>
      </c>
      <c r="R68" s="5" cm="1">
        <f t="array" ref="R68">IF(F68="",0,_xlfn.IFS(Q68='A-b-⑥工资核算'!$E$4,'A-b-⑥工资核算'!$B$4,'健康师-人工底薪'!Q68='A-b-⑥工资核算'!$E$5,'A-b-⑥工资核算'!$B$5,Q68='A-b-⑥工资核算'!$E$6,'A-b-⑥工资核算'!$B$6,'健康师-人工底薪'!Q68='A-b-⑥工资核算'!$E$7,'A-b-⑥工资核算'!$B$7))</f>
        <v>0</v>
      </c>
      <c r="S68" s="5">
        <f t="shared" si="4"/>
        <v>2000</v>
      </c>
      <c r="T68" s="5">
        <f t="shared" si="5"/>
        <v>0</v>
      </c>
      <c r="U68" s="8">
        <f t="shared" si="6"/>
        <v>2000</v>
      </c>
      <c r="V68" s="5" t="str">
        <f>IF(F68="",IF(C68=$V$5,IF(F68="",LOOKUP(G68,'A-b-⑥工资核算'!$C$12:$C$15,'A-b-⑥工资核算'!$D$12:$D$15),""),""),"")</f>
        <v/>
      </c>
      <c r="W68" s="5" t="str">
        <f t="shared" si="7"/>
        <v/>
      </c>
      <c r="X68" s="5" t="str">
        <f t="shared" si="8"/>
        <v/>
      </c>
      <c r="Y68" s="5" cm="1">
        <f t="array" ref="Y68">IF(X68="",0,_xlfn.IFS(X68='A-b-⑥工资核算'!$D$12,'A-b-⑥工资核算'!$B$12,X68='A-b-⑥工资核算'!$D$13,'A-b-⑥工资核算'!$B$13,X68='A-b-⑥工资核算'!$D$14,'A-b-⑥工资核算'!$B$14,'健康师-人工底薪'!X68='A-b-⑥工资核算'!$D$15,'A-b-⑥工资核算'!$B$15))</f>
        <v>0</v>
      </c>
      <c r="Z68" s="9" t="str">
        <f>IF(C68=$V$5,IF(F68="不足",LOOKUP(M68,'A-b-⑥工资核算'!$E$12:$E$15,'A-b-⑥工资核算'!$D$12:$D$15),""),"")</f>
        <v/>
      </c>
      <c r="AA68" s="9" t="str">
        <f t="shared" si="9"/>
        <v/>
      </c>
      <c r="AB68" s="5" t="str">
        <f t="shared" si="10"/>
        <v/>
      </c>
      <c r="AC68" s="5" cm="1">
        <f t="array" ref="AC68">IF(AB68="",0,_xlfn.IFS(AB68='A-b-⑥工资核算'!$D$12,'A-b-⑥工资核算'!$B$12,AB68='A-b-⑥工资核算'!$D$13,'A-b-⑥工资核算'!$B$13,AB68='A-b-⑥工资核算'!$D$14,'A-b-⑥工资核算'!$B$14,AB68='A-b-⑥工资核算'!$D$15,'A-b-⑥工资核算'!$B$15))</f>
        <v>0</v>
      </c>
      <c r="AD68" s="9">
        <f t="shared" si="11"/>
        <v>0</v>
      </c>
      <c r="AE68" s="8">
        <f t="shared" si="15"/>
        <v>0</v>
      </c>
      <c r="AF68" s="18">
        <f t="shared" si="16"/>
        <v>2000</v>
      </c>
      <c r="AG68" s="9">
        <f t="shared" si="13"/>
        <v>2000</v>
      </c>
      <c r="AH68" s="55">
        <f>_xlfn.XLOOKUP(A68,[1]工资核对的全字段!$C:$C,[1]工资核对的全字段!$BC:$BC,0)</f>
        <v>2000</v>
      </c>
      <c r="AI68" s="55">
        <f t="shared" si="14"/>
        <v>0</v>
      </c>
    </row>
    <row r="69" spans="1:35" ht="15.75" customHeight="1" x14ac:dyDescent="0.15">
      <c r="A69" s="5" t="str">
        <v>郑加焕</v>
      </c>
      <c r="B69" s="5" t="str">
        <f>_xlfn.XLOOKUP(A69,'B-a-26考勤汇总表'!D:D,'B-a-26考勤汇总表'!A:A,0)</f>
        <v>荣华南路</v>
      </c>
      <c r="C69" s="5" t="str">
        <f>_xlfn.XLOOKUP(B69,'A-b-⑥工资核算'!J:J,'A-b-⑥工资核算'!K:K,0)</f>
        <v>老店</v>
      </c>
      <c r="D69" s="5">
        <f>_xlfn.XLOOKUP(A69,'B-a-26考勤汇总表'!D:D,'B-a-26考勤汇总表'!AP:AP,0)</f>
        <v>31</v>
      </c>
      <c r="E69" s="5">
        <f>IF(A69="","",_xlfn.XLOOKUP(A69,'B-a-26考勤汇总表'!D:D,'B-a-26考勤汇总表'!U:U,0))</f>
        <v>0</v>
      </c>
      <c r="F69" s="5" t="str">
        <f t="shared" si="1"/>
        <v/>
      </c>
      <c r="G69" s="5">
        <f>_xlfn.XLOOKUP('健康师-人工底薪'!A69,'B-a-③呈现-消耗明细表③'!C:C,'B-a-③呈现-消耗明细表③'!D:D,0)</f>
        <v>104</v>
      </c>
      <c r="H69" s="5">
        <f>_xlfn.XLOOKUP(A69,'B-a-③呈现-消耗明细表③'!C:C,'B-a-③呈现-消耗明细表③'!E:E,0)</f>
        <v>18058.03</v>
      </c>
      <c r="I69" s="5">
        <f>IF(F69="",LOOKUP(G69,'A-b-⑥工资核算'!$C$4:$C$7,'A-b-⑥工资核算'!$E$4:$E$7),"")</f>
        <v>1</v>
      </c>
      <c r="J69" s="5">
        <f>IF(F69="",LOOKUP(H69,'A-b-⑥工资核算'!$D$4:$D$7,'A-b-⑥工资核算'!$E$4:$E$7),"")</f>
        <v>1</v>
      </c>
      <c r="K69" s="5">
        <f>IF(AND(I69&gt;0,J69&gt;0),MIN(I69,J69),IF(OR(LOOKUP(G69,'A-b-⑥工资核算'!$C$4:$C$7,'A-b-⑥工资核算'!$E$4:$E$7)&gt;0,LOOKUP(H69,'A-b-⑥工资核算'!$D$4:$D$7,'A-b-⑥工资核算'!$E$4:$E$7)&gt;0),1,0))</f>
        <v>1</v>
      </c>
      <c r="L69" s="5" cm="1">
        <f t="array" ref="L69">IF(A69="","",IF(F69="",_xlfn.IFS(K69='A-b-⑥工资核算'!$E$4,'A-b-⑥工资核算'!$B$4,K69='A-b-⑥工资核算'!$E$5,'A-b-⑥工资核算'!$B$5,K69='A-b-⑥工资核算'!$E$6,'A-b-⑥工资核算'!$B$6,'健康师-人工底薪'!K69='A-b-⑥工资核算'!$E$7,'A-b-⑥工资核算'!$B$7),0))</f>
        <v>2000</v>
      </c>
      <c r="M69" s="7" t="str">
        <f t="shared" si="2"/>
        <v/>
      </c>
      <c r="N69" s="7" t="str">
        <f t="shared" si="3"/>
        <v/>
      </c>
      <c r="O69" s="46" t="str">
        <f>IF(F69="","",LOOKUP(M69,'A-b-⑥工资核算'!$F$4:$F$7,'A-b-⑥工资核算'!$E$4:$E$7))</f>
        <v/>
      </c>
      <c r="P69" s="46" t="str">
        <f>IF(F69="","",LOOKUP(N69,'A-b-⑥工资核算'!$G$4:$G$7,'A-b-⑥工资核算'!$E$4:$E$7))</f>
        <v/>
      </c>
      <c r="Q69" s="5">
        <f>IF(F69="不足",IF(AND(O69&gt;0,P69&gt;0),MIN(O69,P69),IF(OR(LOOKUP(M69,'A-b-⑥工资核算'!$F$4:$F$7,'A-b-⑥工资核算'!$E$4:$E$7)&gt;0,LOOKUP(N69,'A-b-⑥工资核算'!$G$4:$G$7,'A-b-⑥工资核算'!$E$4:$E$7)&gt;0),1,0)),0)</f>
        <v>0</v>
      </c>
      <c r="R69" s="5" cm="1">
        <f t="array" ref="R69">IF(F69="",0,_xlfn.IFS(Q69='A-b-⑥工资核算'!$E$4,'A-b-⑥工资核算'!$B$4,'健康师-人工底薪'!Q69='A-b-⑥工资核算'!$E$5,'A-b-⑥工资核算'!$B$5,Q69='A-b-⑥工资核算'!$E$6,'A-b-⑥工资核算'!$B$6,'健康师-人工底薪'!Q69='A-b-⑥工资核算'!$E$7,'A-b-⑥工资核算'!$B$7))</f>
        <v>0</v>
      </c>
      <c r="S69" s="5">
        <f t="shared" si="4"/>
        <v>2000</v>
      </c>
      <c r="T69" s="5">
        <f t="shared" si="5"/>
        <v>0</v>
      </c>
      <c r="U69" s="8">
        <f t="shared" si="6"/>
        <v>2000</v>
      </c>
      <c r="V69" s="5" t="str">
        <f>IF(F69="",IF(C69=$V$5,IF(F69="",LOOKUP(G69,'A-b-⑥工资核算'!$C$12:$C$15,'A-b-⑥工资核算'!$D$12:$D$15),""),""),"")</f>
        <v/>
      </c>
      <c r="W69" s="5" t="str">
        <f t="shared" si="7"/>
        <v/>
      </c>
      <c r="X69" s="5" t="str">
        <f t="shared" si="8"/>
        <v/>
      </c>
      <c r="Y69" s="5" cm="1">
        <f t="array" ref="Y69">IF(X69="",0,_xlfn.IFS(X69='A-b-⑥工资核算'!$D$12,'A-b-⑥工资核算'!$B$12,X69='A-b-⑥工资核算'!$D$13,'A-b-⑥工资核算'!$B$13,X69='A-b-⑥工资核算'!$D$14,'A-b-⑥工资核算'!$B$14,'健康师-人工底薪'!X69='A-b-⑥工资核算'!$D$15,'A-b-⑥工资核算'!$B$15))</f>
        <v>0</v>
      </c>
      <c r="Z69" s="9" t="str">
        <f>IF(C69=$V$5,IF(F69="不足",LOOKUP(M69,'A-b-⑥工资核算'!$E$12:$E$15,'A-b-⑥工资核算'!$D$12:$D$15),""),"")</f>
        <v/>
      </c>
      <c r="AA69" s="9" t="str">
        <f t="shared" si="9"/>
        <v/>
      </c>
      <c r="AB69" s="5" t="str">
        <f t="shared" si="10"/>
        <v/>
      </c>
      <c r="AC69" s="5" cm="1">
        <f t="array" ref="AC69">IF(AB69="",0,_xlfn.IFS(AB69='A-b-⑥工资核算'!$D$12,'A-b-⑥工资核算'!$B$12,AB69='A-b-⑥工资核算'!$D$13,'A-b-⑥工资核算'!$B$13,AB69='A-b-⑥工资核算'!$D$14,'A-b-⑥工资核算'!$B$14,AB69='A-b-⑥工资核算'!$D$15,'A-b-⑥工资核算'!$B$15))</f>
        <v>0</v>
      </c>
      <c r="AD69" s="9">
        <f t="shared" si="11"/>
        <v>0</v>
      </c>
      <c r="AE69" s="8">
        <f t="shared" si="15"/>
        <v>0</v>
      </c>
      <c r="AF69" s="18">
        <f t="shared" si="16"/>
        <v>2000</v>
      </c>
      <c r="AG69" s="9">
        <f t="shared" si="13"/>
        <v>2000</v>
      </c>
      <c r="AH69" s="55">
        <f>_xlfn.XLOOKUP(A69,[1]工资核对的全字段!$C:$C,[1]工资核对的全字段!$BC:$BC,0)</f>
        <v>2000</v>
      </c>
      <c r="AI69" s="55">
        <f t="shared" si="14"/>
        <v>0</v>
      </c>
    </row>
    <row r="70" spans="1:35" ht="15.75" customHeight="1" x14ac:dyDescent="0.15">
      <c r="A70" s="5" t="str">
        <v>侯英</v>
      </c>
      <c r="B70" s="5" t="str">
        <f>_xlfn.XLOOKUP(A70,'B-a-26考勤汇总表'!D:D,'B-a-26考勤汇总表'!A:A,0)</f>
        <v>荣华南路</v>
      </c>
      <c r="C70" s="5" t="str">
        <f>_xlfn.XLOOKUP(B70,'A-b-⑥工资核算'!J:J,'A-b-⑥工资核算'!K:K,0)</f>
        <v>老店</v>
      </c>
      <c r="D70" s="5">
        <f>_xlfn.XLOOKUP(A70,'B-a-26考勤汇总表'!D:D,'B-a-26考勤汇总表'!AP:AP,0)</f>
        <v>31</v>
      </c>
      <c r="E70" s="5">
        <f>IF(A70="","",_xlfn.XLOOKUP(A70,'B-a-26考勤汇总表'!D:D,'B-a-26考勤汇总表'!U:U,0))</f>
        <v>0</v>
      </c>
      <c r="F70" s="5" t="str">
        <f t="shared" si="1"/>
        <v/>
      </c>
      <c r="G70" s="5">
        <f>_xlfn.XLOOKUP('健康师-人工底薪'!A70,'B-a-③呈现-消耗明细表③'!C:C,'B-a-③呈现-消耗明细表③'!D:D,0)</f>
        <v>82</v>
      </c>
      <c r="H70" s="5">
        <f>_xlfn.XLOOKUP(A70,'B-a-③呈现-消耗明细表③'!C:C,'B-a-③呈现-消耗明细表③'!E:E,0)</f>
        <v>8043.96</v>
      </c>
      <c r="I70" s="5">
        <f>IF(F70="",LOOKUP(G70,'A-b-⑥工资核算'!$C$4:$C$7,'A-b-⑥工资核算'!$E$4:$E$7),"")</f>
        <v>0</v>
      </c>
      <c r="J70" s="5">
        <f>IF(F70="",LOOKUP(H70,'A-b-⑥工资核算'!$D$4:$D$7,'A-b-⑥工资核算'!$E$4:$E$7),"")</f>
        <v>0</v>
      </c>
      <c r="K70" s="5">
        <f>IF(AND(I70&gt;0,J70&gt;0),MIN(I70,J70),IF(OR(LOOKUP(G70,'A-b-⑥工资核算'!$C$4:$C$7,'A-b-⑥工资核算'!$E$4:$E$7)&gt;0,LOOKUP(H70,'A-b-⑥工资核算'!$D$4:$D$7,'A-b-⑥工资核算'!$E$4:$E$7)&gt;0),1,0))</f>
        <v>0</v>
      </c>
      <c r="L70" s="5" cm="1">
        <f t="array" ref="L70">IF(A70="","",IF(F70="",_xlfn.IFS(K70='A-b-⑥工资核算'!$E$4,'A-b-⑥工资核算'!$B$4,K70='A-b-⑥工资核算'!$E$5,'A-b-⑥工资核算'!$B$5,K70='A-b-⑥工资核算'!$E$6,'A-b-⑥工资核算'!$B$6,'健康师-人工底薪'!K70='A-b-⑥工资核算'!$E$7,'A-b-⑥工资核算'!$B$7),0))</f>
        <v>1800</v>
      </c>
      <c r="M70" s="7" t="str">
        <f t="shared" si="2"/>
        <v/>
      </c>
      <c r="N70" s="7" t="str">
        <f t="shared" si="3"/>
        <v/>
      </c>
      <c r="O70" s="46" t="str">
        <f>IF(F70="","",LOOKUP(M70,'A-b-⑥工资核算'!$F$4:$F$7,'A-b-⑥工资核算'!$E$4:$E$7))</f>
        <v/>
      </c>
      <c r="P70" s="46" t="str">
        <f>IF(F70="","",LOOKUP(N70,'A-b-⑥工资核算'!$G$4:$G$7,'A-b-⑥工资核算'!$E$4:$E$7))</f>
        <v/>
      </c>
      <c r="Q70" s="5">
        <f>IF(F70="不足",IF(AND(O70&gt;0,P70&gt;0),MIN(O70,P70),IF(OR(LOOKUP(M70,'A-b-⑥工资核算'!$F$4:$F$7,'A-b-⑥工资核算'!$E$4:$E$7)&gt;0,LOOKUP(N70,'A-b-⑥工资核算'!$G$4:$G$7,'A-b-⑥工资核算'!$E$4:$E$7)&gt;0),1,0)),0)</f>
        <v>0</v>
      </c>
      <c r="R70" s="5" cm="1">
        <f t="array" ref="R70">IF(F70="",0,_xlfn.IFS(Q70='A-b-⑥工资核算'!$E$4,'A-b-⑥工资核算'!$B$4,'健康师-人工底薪'!Q70='A-b-⑥工资核算'!$E$5,'A-b-⑥工资核算'!$B$5,Q70='A-b-⑥工资核算'!$E$6,'A-b-⑥工资核算'!$B$6,'健康师-人工底薪'!Q70='A-b-⑥工资核算'!$E$7,'A-b-⑥工资核算'!$B$7))</f>
        <v>0</v>
      </c>
      <c r="S70" s="5">
        <f t="shared" si="4"/>
        <v>1800</v>
      </c>
      <c r="T70" s="5">
        <f t="shared" si="5"/>
        <v>0</v>
      </c>
      <c r="U70" s="8">
        <f t="shared" si="6"/>
        <v>1800</v>
      </c>
      <c r="V70" s="5" t="str">
        <f>IF(F70="",IF(C70=$V$5,IF(F70="",LOOKUP(G70,'A-b-⑥工资核算'!$C$12:$C$15,'A-b-⑥工资核算'!$D$12:$D$15),""),""),"")</f>
        <v/>
      </c>
      <c r="W70" s="5" t="str">
        <f t="shared" si="7"/>
        <v/>
      </c>
      <c r="X70" s="5" t="str">
        <f t="shared" si="8"/>
        <v/>
      </c>
      <c r="Y70" s="5" cm="1">
        <f t="array" ref="Y70">IF(X70="",0,_xlfn.IFS(X70='A-b-⑥工资核算'!$D$12,'A-b-⑥工资核算'!$B$12,X70='A-b-⑥工资核算'!$D$13,'A-b-⑥工资核算'!$B$13,X70='A-b-⑥工资核算'!$D$14,'A-b-⑥工资核算'!$B$14,'健康师-人工底薪'!X70='A-b-⑥工资核算'!$D$15,'A-b-⑥工资核算'!$B$15))</f>
        <v>0</v>
      </c>
      <c r="Z70" s="9" t="str">
        <f>IF(C70=$V$5,IF(F70="不足",LOOKUP(M70,'A-b-⑥工资核算'!$E$12:$E$15,'A-b-⑥工资核算'!$D$12:$D$15),""),"")</f>
        <v/>
      </c>
      <c r="AA70" s="9" t="str">
        <f t="shared" si="9"/>
        <v/>
      </c>
      <c r="AB70" s="5" t="str">
        <f t="shared" si="10"/>
        <v/>
      </c>
      <c r="AC70" s="5" cm="1">
        <f t="array" ref="AC70">IF(AB70="",0,_xlfn.IFS(AB70='A-b-⑥工资核算'!$D$12,'A-b-⑥工资核算'!$B$12,AB70='A-b-⑥工资核算'!$D$13,'A-b-⑥工资核算'!$B$13,AB70='A-b-⑥工资核算'!$D$14,'A-b-⑥工资核算'!$B$14,AB70='A-b-⑥工资核算'!$D$15,'A-b-⑥工资核算'!$B$15))</f>
        <v>0</v>
      </c>
      <c r="AD70" s="9">
        <f t="shared" si="11"/>
        <v>0</v>
      </c>
      <c r="AE70" s="8">
        <f t="shared" si="15"/>
        <v>0</v>
      </c>
      <c r="AF70" s="18">
        <f t="shared" si="16"/>
        <v>1800</v>
      </c>
      <c r="AG70" s="9">
        <f t="shared" si="13"/>
        <v>1800</v>
      </c>
      <c r="AH70" s="55">
        <f>_xlfn.XLOOKUP(A70,[1]工资核对的全字段!$C:$C,[1]工资核对的全字段!$BC:$BC,0)</f>
        <v>1800</v>
      </c>
      <c r="AI70" s="55">
        <f t="shared" si="14"/>
        <v>0</v>
      </c>
    </row>
    <row r="71" spans="1:35" ht="15.75" customHeight="1" x14ac:dyDescent="0.15">
      <c r="A71" s="5" t="str">
        <v>谢德芳</v>
      </c>
      <c r="B71" s="5" t="str">
        <f>_xlfn.XLOOKUP(A71,'B-a-26考勤汇总表'!D:D,'B-a-26考勤汇总表'!A:A,0)</f>
        <v>荣华南路</v>
      </c>
      <c r="C71" s="5" t="str">
        <f>_xlfn.XLOOKUP(B71,'A-b-⑥工资核算'!J:J,'A-b-⑥工资核算'!K:K,0)</f>
        <v>老店</v>
      </c>
      <c r="D71" s="5">
        <f>_xlfn.XLOOKUP(A71,'B-a-26考勤汇总表'!D:D,'B-a-26考勤汇总表'!AP:AP,0)</f>
        <v>31</v>
      </c>
      <c r="E71" s="5">
        <f>IF(A71="","",_xlfn.XLOOKUP(A71,'B-a-26考勤汇总表'!D:D,'B-a-26考勤汇总表'!U:U,0))</f>
        <v>0</v>
      </c>
      <c r="F71" s="5" t="str">
        <f t="shared" si="1"/>
        <v/>
      </c>
      <c r="G71" s="5">
        <f>_xlfn.XLOOKUP('健康师-人工底薪'!A71,'B-a-③呈现-消耗明细表③'!C:C,'B-a-③呈现-消耗明细表③'!D:D,0)</f>
        <v>78</v>
      </c>
      <c r="H71" s="5">
        <f>_xlfn.XLOOKUP(A71,'B-a-③呈现-消耗明细表③'!C:C,'B-a-③呈现-消耗明细表③'!E:E,0)</f>
        <v>7520.64</v>
      </c>
      <c r="I71" s="5">
        <f>IF(F71="",LOOKUP(G71,'A-b-⑥工资核算'!$C$4:$C$7,'A-b-⑥工资核算'!$E$4:$E$7),"")</f>
        <v>0</v>
      </c>
      <c r="J71" s="5">
        <f>IF(F71="",LOOKUP(H71,'A-b-⑥工资核算'!$D$4:$D$7,'A-b-⑥工资核算'!$E$4:$E$7),"")</f>
        <v>0</v>
      </c>
      <c r="K71" s="5">
        <f>IF(AND(I71&gt;0,J71&gt;0),MIN(I71,J71),IF(OR(LOOKUP(G71,'A-b-⑥工资核算'!$C$4:$C$7,'A-b-⑥工资核算'!$E$4:$E$7)&gt;0,LOOKUP(H71,'A-b-⑥工资核算'!$D$4:$D$7,'A-b-⑥工资核算'!$E$4:$E$7)&gt;0),1,0))</f>
        <v>0</v>
      </c>
      <c r="L71" s="5" cm="1">
        <f t="array" ref="L71">IF(A71="","",IF(F71="",_xlfn.IFS(K71='A-b-⑥工资核算'!$E$4,'A-b-⑥工资核算'!$B$4,K71='A-b-⑥工资核算'!$E$5,'A-b-⑥工资核算'!$B$5,K71='A-b-⑥工资核算'!$E$6,'A-b-⑥工资核算'!$B$6,'健康师-人工底薪'!K71='A-b-⑥工资核算'!$E$7,'A-b-⑥工资核算'!$B$7),0))</f>
        <v>1800</v>
      </c>
      <c r="M71" s="7" t="str">
        <f t="shared" si="2"/>
        <v/>
      </c>
      <c r="N71" s="7" t="str">
        <f t="shared" si="3"/>
        <v/>
      </c>
      <c r="O71" s="46" t="str">
        <f>IF(F71="","",LOOKUP(M71,'A-b-⑥工资核算'!$F$4:$F$7,'A-b-⑥工资核算'!$E$4:$E$7))</f>
        <v/>
      </c>
      <c r="P71" s="46" t="str">
        <f>IF(F71="","",LOOKUP(N71,'A-b-⑥工资核算'!$G$4:$G$7,'A-b-⑥工资核算'!$E$4:$E$7))</f>
        <v/>
      </c>
      <c r="Q71" s="5">
        <f>IF(F71="不足",IF(AND(O71&gt;0,P71&gt;0),MIN(O71,P71),IF(OR(LOOKUP(M71,'A-b-⑥工资核算'!$F$4:$F$7,'A-b-⑥工资核算'!$E$4:$E$7)&gt;0,LOOKUP(N71,'A-b-⑥工资核算'!$G$4:$G$7,'A-b-⑥工资核算'!$E$4:$E$7)&gt;0),1,0)),0)</f>
        <v>0</v>
      </c>
      <c r="R71" s="5" cm="1">
        <f t="array" ref="R71">IF(F71="",0,_xlfn.IFS(Q71='A-b-⑥工资核算'!$E$4,'A-b-⑥工资核算'!$B$4,'健康师-人工底薪'!Q71='A-b-⑥工资核算'!$E$5,'A-b-⑥工资核算'!$B$5,Q71='A-b-⑥工资核算'!$E$6,'A-b-⑥工资核算'!$B$6,'健康师-人工底薪'!Q71='A-b-⑥工资核算'!$E$7,'A-b-⑥工资核算'!$B$7))</f>
        <v>0</v>
      </c>
      <c r="S71" s="5">
        <f t="shared" si="4"/>
        <v>1800</v>
      </c>
      <c r="T71" s="5">
        <f t="shared" si="5"/>
        <v>0</v>
      </c>
      <c r="U71" s="8">
        <f t="shared" si="6"/>
        <v>1800</v>
      </c>
      <c r="V71" s="5" t="str">
        <f>IF(F71="",IF(C71=$V$5,IF(F71="",LOOKUP(G71,'A-b-⑥工资核算'!$C$12:$C$15,'A-b-⑥工资核算'!$D$12:$D$15),""),""),"")</f>
        <v/>
      </c>
      <c r="W71" s="5" t="str">
        <f t="shared" si="7"/>
        <v/>
      </c>
      <c r="X71" s="5" t="str">
        <f t="shared" si="8"/>
        <v/>
      </c>
      <c r="Y71" s="5" cm="1">
        <f t="array" ref="Y71">IF(X71="",0,_xlfn.IFS(X71='A-b-⑥工资核算'!$D$12,'A-b-⑥工资核算'!$B$12,X71='A-b-⑥工资核算'!$D$13,'A-b-⑥工资核算'!$B$13,X71='A-b-⑥工资核算'!$D$14,'A-b-⑥工资核算'!$B$14,'健康师-人工底薪'!X71='A-b-⑥工资核算'!$D$15,'A-b-⑥工资核算'!$B$15))</f>
        <v>0</v>
      </c>
      <c r="Z71" s="9" t="str">
        <f>IF(C71=$V$5,IF(F71="不足",LOOKUP(M71,'A-b-⑥工资核算'!$E$12:$E$15,'A-b-⑥工资核算'!$D$12:$D$15),""),"")</f>
        <v/>
      </c>
      <c r="AA71" s="9" t="str">
        <f t="shared" si="9"/>
        <v/>
      </c>
      <c r="AB71" s="5" t="str">
        <f t="shared" si="10"/>
        <v/>
      </c>
      <c r="AC71" s="5" cm="1">
        <f t="array" ref="AC71">IF(AB71="",0,_xlfn.IFS(AB71='A-b-⑥工资核算'!$D$12,'A-b-⑥工资核算'!$B$12,AB71='A-b-⑥工资核算'!$D$13,'A-b-⑥工资核算'!$B$13,AB71='A-b-⑥工资核算'!$D$14,'A-b-⑥工资核算'!$B$14,AB71='A-b-⑥工资核算'!$D$15,'A-b-⑥工资核算'!$B$15))</f>
        <v>0</v>
      </c>
      <c r="AD71" s="9">
        <f t="shared" si="11"/>
        <v>0</v>
      </c>
      <c r="AE71" s="8">
        <f t="shared" ref="AE71:AE102" si="17">ROUNDUP(AD71/DAY(DATE($A$3,$B$3+1,0))*D71,2)</f>
        <v>0</v>
      </c>
      <c r="AF71" s="18">
        <f t="shared" ref="AF71:AF102" si="18">AE71+U71</f>
        <v>1800</v>
      </c>
      <c r="AG71" s="9">
        <f t="shared" si="13"/>
        <v>1800</v>
      </c>
      <c r="AH71" s="55">
        <f>_xlfn.XLOOKUP(A71,[1]工资核对的全字段!$C:$C,[1]工资核对的全字段!$BC:$BC,0)</f>
        <v>1800</v>
      </c>
      <c r="AI71" s="55">
        <f t="shared" si="14"/>
        <v>0</v>
      </c>
    </row>
    <row r="72" spans="1:35" ht="15.75" customHeight="1" x14ac:dyDescent="0.15">
      <c r="A72" s="5" t="str">
        <v>孙红梅</v>
      </c>
      <c r="B72" s="5" t="str">
        <f>_xlfn.XLOOKUP(A72,'B-a-26考勤汇总表'!D:D,'B-a-26考勤汇总表'!A:A,0)</f>
        <v>大丰</v>
      </c>
      <c r="C72" s="5" t="str">
        <f>_xlfn.XLOOKUP(B72,'A-b-⑥工资核算'!J:J,'A-b-⑥工资核算'!K:K,0)</f>
        <v>老店</v>
      </c>
      <c r="D72" s="5">
        <f>_xlfn.XLOOKUP(A72,'B-a-26考勤汇总表'!D:D,'B-a-26考勤汇总表'!AP:AP,0)</f>
        <v>31</v>
      </c>
      <c r="E72" s="5">
        <f>IF(A72="","",_xlfn.XLOOKUP(A72,'B-a-26考勤汇总表'!D:D,'B-a-26考勤汇总表'!U:U,0))</f>
        <v>0</v>
      </c>
      <c r="F72" s="5" t="str">
        <f t="shared" ref="F72:F135" si="19">IF(A72="","",IF(D72&lt;DAY(DATE($A$3, $B$3+1, 0)),"不足",""))</f>
        <v/>
      </c>
      <c r="G72" s="5">
        <f>_xlfn.XLOOKUP('健康师-人工底薪'!A72,'B-a-③呈现-消耗明细表③'!C:C,'B-a-③呈现-消耗明细表③'!D:D,0)</f>
        <v>159</v>
      </c>
      <c r="H72" s="5">
        <f>_xlfn.XLOOKUP(A72,'B-a-③呈现-消耗明细表③'!C:C,'B-a-③呈现-消耗明细表③'!E:E,0)</f>
        <v>57021.5</v>
      </c>
      <c r="I72" s="5">
        <f>IF(F72="",LOOKUP(G72,'A-b-⑥工资核算'!$C$4:$C$7,'A-b-⑥工资核算'!$E$4:$E$7),"")</f>
        <v>3</v>
      </c>
      <c r="J72" s="5">
        <f>IF(F72="",LOOKUP(H72,'A-b-⑥工资核算'!$D$4:$D$7,'A-b-⑥工资核算'!$E$4:$E$7),"")</f>
        <v>3</v>
      </c>
      <c r="K72" s="5">
        <f>IF(AND(I72&gt;0,J72&gt;0),MIN(I72,J72),IF(OR(LOOKUP(G72,'A-b-⑥工资核算'!$C$4:$C$7,'A-b-⑥工资核算'!$E$4:$E$7)&gt;0,LOOKUP(H72,'A-b-⑥工资核算'!$D$4:$D$7,'A-b-⑥工资核算'!$E$4:$E$7)&gt;0),1,0))</f>
        <v>3</v>
      </c>
      <c r="L72" s="5" cm="1">
        <f t="array" ref="L72">IF(A72="","",IF(F72="",_xlfn.IFS(K72='A-b-⑥工资核算'!$E$4,'A-b-⑥工资核算'!$B$4,K72='A-b-⑥工资核算'!$E$5,'A-b-⑥工资核算'!$B$5,K72='A-b-⑥工资核算'!$E$6,'A-b-⑥工资核算'!$B$6,'健康师-人工底薪'!K72='A-b-⑥工资核算'!$E$7,'A-b-⑥工资核算'!$B$7),0))</f>
        <v>2400</v>
      </c>
      <c r="M72" s="7" t="str">
        <f t="shared" ref="M72:M135" si="20">IF(F72="","",IFERROR(G72/D72,0))</f>
        <v/>
      </c>
      <c r="N72" s="7" t="str">
        <f t="shared" ref="N72:N135" si="21">IF(F72="","",IFERROR(H72/D72,0))</f>
        <v/>
      </c>
      <c r="O72" s="46" t="str">
        <f>IF(F72="","",LOOKUP(M72,'A-b-⑥工资核算'!$F$4:$F$7,'A-b-⑥工资核算'!$E$4:$E$7))</f>
        <v/>
      </c>
      <c r="P72" s="46" t="str">
        <f>IF(F72="","",LOOKUP(N72,'A-b-⑥工资核算'!$G$4:$G$7,'A-b-⑥工资核算'!$E$4:$E$7))</f>
        <v/>
      </c>
      <c r="Q72" s="5">
        <f>IF(F72="不足",IF(AND(O72&gt;0,P72&gt;0),MIN(O72,P72),IF(OR(LOOKUP(M72,'A-b-⑥工资核算'!$F$4:$F$7,'A-b-⑥工资核算'!$E$4:$E$7)&gt;0,LOOKUP(N72,'A-b-⑥工资核算'!$G$4:$G$7,'A-b-⑥工资核算'!$E$4:$E$7)&gt;0),1,0)),0)</f>
        <v>0</v>
      </c>
      <c r="R72" s="5" cm="1">
        <f t="array" ref="R72">IF(F72="",0,_xlfn.IFS(Q72='A-b-⑥工资核算'!$E$4,'A-b-⑥工资核算'!$B$4,'健康师-人工底薪'!Q72='A-b-⑥工资核算'!$E$5,'A-b-⑥工资核算'!$B$5,Q72='A-b-⑥工资核算'!$E$6,'A-b-⑥工资核算'!$B$6,'健康师-人工底薪'!Q72='A-b-⑥工资核算'!$E$7,'A-b-⑥工资核算'!$B$7))</f>
        <v>0</v>
      </c>
      <c r="S72" s="5">
        <f t="shared" ref="S72:S135" si="22">R72+L72</f>
        <v>2400</v>
      </c>
      <c r="T72" s="5">
        <f t="shared" ref="T72:T135" si="23">ROUNDUP(R72/DAY(DATE($A$3, $B$3+1, 0)),2)*E72</f>
        <v>0</v>
      </c>
      <c r="U72" s="8">
        <f t="shared" ref="U72:U135" si="24">IF(C72="新店",0,S72/DAY(DATE($A$3,$B$3+1,0))*D72)</f>
        <v>2400</v>
      </c>
      <c r="V72" s="5" t="str">
        <f>IF(F72="",IF(C72=$V$5,IF(F72="",LOOKUP(G72,'A-b-⑥工资核算'!$C$12:$C$15,'A-b-⑥工资核算'!$D$12:$D$15),""),""),"")</f>
        <v/>
      </c>
      <c r="W72" s="5" t="str">
        <f t="shared" ref="W72:W135" si="25">IF(F72="",IF(C72=$V$5,1,""),"")</f>
        <v/>
      </c>
      <c r="X72" s="5" t="str">
        <f t="shared" ref="X72:X135" si="26">IF(F72="",IF(C72=$V$5,IF(AND(V72&gt;0,W72&gt;0),MIN(V72,W72),IF(OR(V72&gt;0,W72&gt;0),1,"")),""),"")</f>
        <v/>
      </c>
      <c r="Y72" s="5" cm="1">
        <f t="array" ref="Y72">IF(X72="",0,_xlfn.IFS(X72='A-b-⑥工资核算'!$D$12,'A-b-⑥工资核算'!$B$12,X72='A-b-⑥工资核算'!$D$13,'A-b-⑥工资核算'!$B$13,X72='A-b-⑥工资核算'!$D$14,'A-b-⑥工资核算'!$B$14,'健康师-人工底薪'!X72='A-b-⑥工资核算'!$D$15,'A-b-⑥工资核算'!$B$15))</f>
        <v>0</v>
      </c>
      <c r="Z72" s="9" t="str">
        <f>IF(C72=$V$5,IF(F72="不足",LOOKUP(M72,'A-b-⑥工资核算'!$E$12:$E$15,'A-b-⑥工资核算'!$D$12:$D$15),""),"")</f>
        <v/>
      </c>
      <c r="AA72" s="9" t="str">
        <f t="shared" ref="AA72:AA135" si="27">IF(F72="不足",IF(C72=$V$5,1,""),"")</f>
        <v/>
      </c>
      <c r="AB72" s="5" t="str">
        <f t="shared" ref="AB72:AB135" si="28">IF(F72="不足",IF(C72=$V$5,IF(AND(Z72&gt;0,AA72&gt;0),MIN(Z72,AA72),IF(OR(Z72&gt;0,AA72&gt;0),1,"")),""),"")</f>
        <v/>
      </c>
      <c r="AC72" s="5" cm="1">
        <f t="array" ref="AC72">IF(AB72="",0,_xlfn.IFS(AB72='A-b-⑥工资核算'!$D$12,'A-b-⑥工资核算'!$B$12,AB72='A-b-⑥工资核算'!$D$13,'A-b-⑥工资核算'!$B$13,AB72='A-b-⑥工资核算'!$D$14,'A-b-⑥工资核算'!$B$14,AB72='A-b-⑥工资核算'!$D$15,'A-b-⑥工资核算'!$B$15))</f>
        <v>0</v>
      </c>
      <c r="AD72" s="9">
        <f t="shared" ref="AD72:AD135" si="29">AC72+Y72</f>
        <v>0</v>
      </c>
      <c r="AE72" s="8">
        <f t="shared" si="17"/>
        <v>0</v>
      </c>
      <c r="AF72" s="18">
        <f t="shared" si="18"/>
        <v>2400</v>
      </c>
      <c r="AG72" s="9">
        <f t="shared" ref="AG72:AG135" si="30">S72+AD72</f>
        <v>2400</v>
      </c>
      <c r="AH72" s="55">
        <f>_xlfn.XLOOKUP(A72,[1]工资核对的全字段!$C:$C,[1]工资核对的全字段!$BC:$BC,0)</f>
        <v>2400</v>
      </c>
      <c r="AI72" s="55">
        <f t="shared" ref="AI72:AI135" si="31">AH72-AF72</f>
        <v>0</v>
      </c>
    </row>
    <row r="73" spans="1:35" ht="15.75" customHeight="1" x14ac:dyDescent="0.15">
      <c r="A73" s="5" t="str">
        <v>黎红花</v>
      </c>
      <c r="B73" s="5" t="str">
        <f>_xlfn.XLOOKUP(A73,'B-a-26考勤汇总表'!D:D,'B-a-26考勤汇总表'!A:A,0)</f>
        <v>大丰</v>
      </c>
      <c r="C73" s="5" t="str">
        <f>_xlfn.XLOOKUP(B73,'A-b-⑥工资核算'!J:J,'A-b-⑥工资核算'!K:K,0)</f>
        <v>老店</v>
      </c>
      <c r="D73" s="5">
        <f>_xlfn.XLOOKUP(A73,'B-a-26考勤汇总表'!D:D,'B-a-26考勤汇总表'!AP:AP,0)</f>
        <v>31</v>
      </c>
      <c r="E73" s="5">
        <f>IF(A73="","",_xlfn.XLOOKUP(A73,'B-a-26考勤汇总表'!D:D,'B-a-26考勤汇总表'!U:U,0))</f>
        <v>0</v>
      </c>
      <c r="F73" s="5" t="str">
        <f t="shared" si="19"/>
        <v/>
      </c>
      <c r="G73" s="5">
        <f>_xlfn.XLOOKUP('健康师-人工底薪'!A73,'B-a-③呈现-消耗明细表③'!C:C,'B-a-③呈现-消耗明细表③'!D:D,0)</f>
        <v>156</v>
      </c>
      <c r="H73" s="5">
        <f>_xlfn.XLOOKUP(A73,'B-a-③呈现-消耗明细表③'!C:C,'B-a-③呈现-消耗明细表③'!E:E,0)</f>
        <v>51418.54</v>
      </c>
      <c r="I73" s="5">
        <f>IF(F73="",LOOKUP(G73,'A-b-⑥工资核算'!$C$4:$C$7,'A-b-⑥工资核算'!$E$4:$E$7),"")</f>
        <v>3</v>
      </c>
      <c r="J73" s="5">
        <f>IF(F73="",LOOKUP(H73,'A-b-⑥工资核算'!$D$4:$D$7,'A-b-⑥工资核算'!$E$4:$E$7),"")</f>
        <v>3</v>
      </c>
      <c r="K73" s="5">
        <f>IF(AND(I73&gt;0,J73&gt;0),MIN(I73,J73),IF(OR(LOOKUP(G73,'A-b-⑥工资核算'!$C$4:$C$7,'A-b-⑥工资核算'!$E$4:$E$7)&gt;0,LOOKUP(H73,'A-b-⑥工资核算'!$D$4:$D$7,'A-b-⑥工资核算'!$E$4:$E$7)&gt;0),1,0))</f>
        <v>3</v>
      </c>
      <c r="L73" s="5" cm="1">
        <f t="array" ref="L73">IF(A73="","",IF(F73="",_xlfn.IFS(K73='A-b-⑥工资核算'!$E$4,'A-b-⑥工资核算'!$B$4,K73='A-b-⑥工资核算'!$E$5,'A-b-⑥工资核算'!$B$5,K73='A-b-⑥工资核算'!$E$6,'A-b-⑥工资核算'!$B$6,'健康师-人工底薪'!K73='A-b-⑥工资核算'!$E$7,'A-b-⑥工资核算'!$B$7),0))</f>
        <v>2400</v>
      </c>
      <c r="M73" s="7" t="str">
        <f t="shared" si="20"/>
        <v/>
      </c>
      <c r="N73" s="7" t="str">
        <f t="shared" si="21"/>
        <v/>
      </c>
      <c r="O73" s="46" t="str">
        <f>IF(F73="","",LOOKUP(M73,'A-b-⑥工资核算'!$F$4:$F$7,'A-b-⑥工资核算'!$E$4:$E$7))</f>
        <v/>
      </c>
      <c r="P73" s="46" t="str">
        <f>IF(F73="","",LOOKUP(N73,'A-b-⑥工资核算'!$G$4:$G$7,'A-b-⑥工资核算'!$E$4:$E$7))</f>
        <v/>
      </c>
      <c r="Q73" s="5">
        <f>IF(F73="不足",IF(AND(O73&gt;0,P73&gt;0),MIN(O73,P73),IF(OR(LOOKUP(M73,'A-b-⑥工资核算'!$F$4:$F$7,'A-b-⑥工资核算'!$E$4:$E$7)&gt;0,LOOKUP(N73,'A-b-⑥工资核算'!$G$4:$G$7,'A-b-⑥工资核算'!$E$4:$E$7)&gt;0),1,0)),0)</f>
        <v>0</v>
      </c>
      <c r="R73" s="5" cm="1">
        <f t="array" ref="R73">IF(F73="",0,_xlfn.IFS(Q73='A-b-⑥工资核算'!$E$4,'A-b-⑥工资核算'!$B$4,'健康师-人工底薪'!Q73='A-b-⑥工资核算'!$E$5,'A-b-⑥工资核算'!$B$5,Q73='A-b-⑥工资核算'!$E$6,'A-b-⑥工资核算'!$B$6,'健康师-人工底薪'!Q73='A-b-⑥工资核算'!$E$7,'A-b-⑥工资核算'!$B$7))</f>
        <v>0</v>
      </c>
      <c r="S73" s="5">
        <f t="shared" si="22"/>
        <v>2400</v>
      </c>
      <c r="T73" s="5">
        <f t="shared" si="23"/>
        <v>0</v>
      </c>
      <c r="U73" s="8">
        <f t="shared" si="24"/>
        <v>2400</v>
      </c>
      <c r="V73" s="5" t="str">
        <f>IF(F73="",IF(C73=$V$5,IF(F73="",LOOKUP(G73,'A-b-⑥工资核算'!$C$12:$C$15,'A-b-⑥工资核算'!$D$12:$D$15),""),""),"")</f>
        <v/>
      </c>
      <c r="W73" s="5" t="str">
        <f t="shared" si="25"/>
        <v/>
      </c>
      <c r="X73" s="5" t="str">
        <f t="shared" si="26"/>
        <v/>
      </c>
      <c r="Y73" s="5" cm="1">
        <f t="array" ref="Y73">IF(X73="",0,_xlfn.IFS(X73='A-b-⑥工资核算'!$D$12,'A-b-⑥工资核算'!$B$12,X73='A-b-⑥工资核算'!$D$13,'A-b-⑥工资核算'!$B$13,X73='A-b-⑥工资核算'!$D$14,'A-b-⑥工资核算'!$B$14,'健康师-人工底薪'!X73='A-b-⑥工资核算'!$D$15,'A-b-⑥工资核算'!$B$15))</f>
        <v>0</v>
      </c>
      <c r="Z73" s="9" t="str">
        <f>IF(C73=$V$5,IF(F73="不足",LOOKUP(M73,'A-b-⑥工资核算'!$E$12:$E$15,'A-b-⑥工资核算'!$D$12:$D$15),""),"")</f>
        <v/>
      </c>
      <c r="AA73" s="9" t="str">
        <f t="shared" si="27"/>
        <v/>
      </c>
      <c r="AB73" s="5" t="str">
        <f t="shared" si="28"/>
        <v/>
      </c>
      <c r="AC73" s="5" cm="1">
        <f t="array" ref="AC73">IF(AB73="",0,_xlfn.IFS(AB73='A-b-⑥工资核算'!$D$12,'A-b-⑥工资核算'!$B$12,AB73='A-b-⑥工资核算'!$D$13,'A-b-⑥工资核算'!$B$13,AB73='A-b-⑥工资核算'!$D$14,'A-b-⑥工资核算'!$B$14,AB73='A-b-⑥工资核算'!$D$15,'A-b-⑥工资核算'!$B$15))</f>
        <v>0</v>
      </c>
      <c r="AD73" s="9">
        <f t="shared" si="29"/>
        <v>0</v>
      </c>
      <c r="AE73" s="8">
        <f t="shared" si="17"/>
        <v>0</v>
      </c>
      <c r="AF73" s="18">
        <f t="shared" si="18"/>
        <v>2400</v>
      </c>
      <c r="AG73" s="9">
        <f t="shared" si="30"/>
        <v>2400</v>
      </c>
      <c r="AH73" s="55">
        <f>_xlfn.XLOOKUP(A73,[1]工资核对的全字段!$C:$C,[1]工资核对的全字段!$BC:$BC,0)</f>
        <v>2400</v>
      </c>
      <c r="AI73" s="55">
        <f t="shared" si="31"/>
        <v>0</v>
      </c>
    </row>
    <row r="74" spans="1:35" ht="15.75" customHeight="1" x14ac:dyDescent="0.15">
      <c r="A74" s="5" t="str">
        <v>蒲艳婷</v>
      </c>
      <c r="B74" s="5" t="str">
        <f>_xlfn.XLOOKUP(A74,'B-a-26考勤汇总表'!D:D,'B-a-26考勤汇总表'!A:A,0)</f>
        <v>大丰</v>
      </c>
      <c r="C74" s="5" t="str">
        <f>_xlfn.XLOOKUP(B74,'A-b-⑥工资核算'!J:J,'A-b-⑥工资核算'!K:K,0)</f>
        <v>老店</v>
      </c>
      <c r="D74" s="5">
        <f>_xlfn.XLOOKUP(A74,'B-a-26考勤汇总表'!D:D,'B-a-26考勤汇总表'!AP:AP,0)</f>
        <v>31</v>
      </c>
      <c r="E74" s="5">
        <f>IF(A74="","",_xlfn.XLOOKUP(A74,'B-a-26考勤汇总表'!D:D,'B-a-26考勤汇总表'!U:U,0))</f>
        <v>0</v>
      </c>
      <c r="F74" s="5" t="str">
        <f t="shared" si="19"/>
        <v/>
      </c>
      <c r="G74" s="5">
        <f>_xlfn.XLOOKUP('健康师-人工底薪'!A74,'B-a-③呈现-消耗明细表③'!C:C,'B-a-③呈现-消耗明细表③'!D:D,0)</f>
        <v>134</v>
      </c>
      <c r="H74" s="5">
        <f>_xlfn.XLOOKUP(A74,'B-a-③呈现-消耗明细表③'!C:C,'B-a-③呈现-消耗明细表③'!E:E,0)</f>
        <v>17876.88</v>
      </c>
      <c r="I74" s="5">
        <f>IF(F74="",LOOKUP(G74,'A-b-⑥工资核算'!$C$4:$C$7,'A-b-⑥工资核算'!$E$4:$E$7),"")</f>
        <v>2</v>
      </c>
      <c r="J74" s="5">
        <f>IF(F74="",LOOKUP(H74,'A-b-⑥工资核算'!$D$4:$D$7,'A-b-⑥工资核算'!$E$4:$E$7),"")</f>
        <v>1</v>
      </c>
      <c r="K74" s="5">
        <f>IF(AND(I74&gt;0,J74&gt;0),MIN(I74,J74),IF(OR(LOOKUP(G74,'A-b-⑥工资核算'!$C$4:$C$7,'A-b-⑥工资核算'!$E$4:$E$7)&gt;0,LOOKUP(H74,'A-b-⑥工资核算'!$D$4:$D$7,'A-b-⑥工资核算'!$E$4:$E$7)&gt;0),1,0))</f>
        <v>1</v>
      </c>
      <c r="L74" s="5" cm="1">
        <f t="array" ref="L74">IF(A74="","",IF(F74="",_xlfn.IFS(K74='A-b-⑥工资核算'!$E$4,'A-b-⑥工资核算'!$B$4,K74='A-b-⑥工资核算'!$E$5,'A-b-⑥工资核算'!$B$5,K74='A-b-⑥工资核算'!$E$6,'A-b-⑥工资核算'!$B$6,'健康师-人工底薪'!K74='A-b-⑥工资核算'!$E$7,'A-b-⑥工资核算'!$B$7),0))</f>
        <v>2000</v>
      </c>
      <c r="M74" s="7" t="str">
        <f t="shared" si="20"/>
        <v/>
      </c>
      <c r="N74" s="7" t="str">
        <f t="shared" si="21"/>
        <v/>
      </c>
      <c r="O74" s="46" t="str">
        <f>IF(F74="","",LOOKUP(M74,'A-b-⑥工资核算'!$F$4:$F$7,'A-b-⑥工资核算'!$E$4:$E$7))</f>
        <v/>
      </c>
      <c r="P74" s="46" t="str">
        <f>IF(F74="","",LOOKUP(N74,'A-b-⑥工资核算'!$G$4:$G$7,'A-b-⑥工资核算'!$E$4:$E$7))</f>
        <v/>
      </c>
      <c r="Q74" s="5">
        <f>IF(F74="不足",IF(AND(O74&gt;0,P74&gt;0),MIN(O74,P74),IF(OR(LOOKUP(M74,'A-b-⑥工资核算'!$F$4:$F$7,'A-b-⑥工资核算'!$E$4:$E$7)&gt;0,LOOKUP(N74,'A-b-⑥工资核算'!$G$4:$G$7,'A-b-⑥工资核算'!$E$4:$E$7)&gt;0),1,0)),0)</f>
        <v>0</v>
      </c>
      <c r="R74" s="5" cm="1">
        <f t="array" ref="R74">IF(F74="",0,_xlfn.IFS(Q74='A-b-⑥工资核算'!$E$4,'A-b-⑥工资核算'!$B$4,'健康师-人工底薪'!Q74='A-b-⑥工资核算'!$E$5,'A-b-⑥工资核算'!$B$5,Q74='A-b-⑥工资核算'!$E$6,'A-b-⑥工资核算'!$B$6,'健康师-人工底薪'!Q74='A-b-⑥工资核算'!$E$7,'A-b-⑥工资核算'!$B$7))</f>
        <v>0</v>
      </c>
      <c r="S74" s="5">
        <f t="shared" si="22"/>
        <v>2000</v>
      </c>
      <c r="T74" s="5">
        <f t="shared" si="23"/>
        <v>0</v>
      </c>
      <c r="U74" s="8">
        <f t="shared" si="24"/>
        <v>2000</v>
      </c>
      <c r="V74" s="5" t="str">
        <f>IF(F74="",IF(C74=$V$5,IF(F74="",LOOKUP(G74,'A-b-⑥工资核算'!$C$12:$C$15,'A-b-⑥工资核算'!$D$12:$D$15),""),""),"")</f>
        <v/>
      </c>
      <c r="W74" s="5" t="str">
        <f t="shared" si="25"/>
        <v/>
      </c>
      <c r="X74" s="5" t="str">
        <f t="shared" si="26"/>
        <v/>
      </c>
      <c r="Y74" s="5" cm="1">
        <f t="array" ref="Y74">IF(X74="",0,_xlfn.IFS(X74='A-b-⑥工资核算'!$D$12,'A-b-⑥工资核算'!$B$12,X74='A-b-⑥工资核算'!$D$13,'A-b-⑥工资核算'!$B$13,X74='A-b-⑥工资核算'!$D$14,'A-b-⑥工资核算'!$B$14,'健康师-人工底薪'!X74='A-b-⑥工资核算'!$D$15,'A-b-⑥工资核算'!$B$15))</f>
        <v>0</v>
      </c>
      <c r="Z74" s="9" t="str">
        <f>IF(C74=$V$5,IF(F74="不足",LOOKUP(M74,'A-b-⑥工资核算'!$E$12:$E$15,'A-b-⑥工资核算'!$D$12:$D$15),""),"")</f>
        <v/>
      </c>
      <c r="AA74" s="9" t="str">
        <f t="shared" si="27"/>
        <v/>
      </c>
      <c r="AB74" s="5" t="str">
        <f t="shared" si="28"/>
        <v/>
      </c>
      <c r="AC74" s="5" cm="1">
        <f t="array" ref="AC74">IF(AB74="",0,_xlfn.IFS(AB74='A-b-⑥工资核算'!$D$12,'A-b-⑥工资核算'!$B$12,AB74='A-b-⑥工资核算'!$D$13,'A-b-⑥工资核算'!$B$13,AB74='A-b-⑥工资核算'!$D$14,'A-b-⑥工资核算'!$B$14,AB74='A-b-⑥工资核算'!$D$15,'A-b-⑥工资核算'!$B$15))</f>
        <v>0</v>
      </c>
      <c r="AD74" s="9">
        <f t="shared" si="29"/>
        <v>0</v>
      </c>
      <c r="AE74" s="8">
        <f t="shared" si="17"/>
        <v>0</v>
      </c>
      <c r="AF74" s="18">
        <f t="shared" si="18"/>
        <v>2000</v>
      </c>
      <c r="AG74" s="9">
        <f t="shared" si="30"/>
        <v>2000</v>
      </c>
      <c r="AH74" s="55">
        <f>_xlfn.XLOOKUP(A74,[1]工资核对的全字段!$C:$C,[1]工资核对的全字段!$BC:$BC,0)</f>
        <v>2000</v>
      </c>
      <c r="AI74" s="55">
        <f t="shared" si="31"/>
        <v>0</v>
      </c>
    </row>
    <row r="75" spans="1:35" ht="15.75" customHeight="1" x14ac:dyDescent="0.15">
      <c r="A75" s="5" t="str">
        <v>刘帆</v>
      </c>
      <c r="B75" s="5" t="str">
        <f>_xlfn.XLOOKUP(A75,'B-a-26考勤汇总表'!D:D,'B-a-26考勤汇总表'!A:A,0)</f>
        <v>大丰</v>
      </c>
      <c r="C75" s="5" t="str">
        <f>_xlfn.XLOOKUP(B75,'A-b-⑥工资核算'!J:J,'A-b-⑥工资核算'!K:K,0)</f>
        <v>老店</v>
      </c>
      <c r="D75" s="5">
        <f>_xlfn.XLOOKUP(A75,'B-a-26考勤汇总表'!D:D,'B-a-26考勤汇总表'!AP:AP,0)</f>
        <v>31</v>
      </c>
      <c r="E75" s="5">
        <f>IF(A75="","",_xlfn.XLOOKUP(A75,'B-a-26考勤汇总表'!D:D,'B-a-26考勤汇总表'!U:U,0))</f>
        <v>0</v>
      </c>
      <c r="F75" s="5" t="str">
        <f t="shared" si="19"/>
        <v/>
      </c>
      <c r="G75" s="5">
        <f>_xlfn.XLOOKUP('健康师-人工底薪'!A75,'B-a-③呈现-消耗明细表③'!C:C,'B-a-③呈现-消耗明细表③'!D:D,0)</f>
        <v>97</v>
      </c>
      <c r="H75" s="5">
        <f>_xlfn.XLOOKUP(A75,'B-a-③呈现-消耗明细表③'!C:C,'B-a-③呈现-消耗明细表③'!E:E,0)</f>
        <v>10085.799999999999</v>
      </c>
      <c r="I75" s="5">
        <f>IF(F75="",LOOKUP(G75,'A-b-⑥工资核算'!$C$4:$C$7,'A-b-⑥工资核算'!$E$4:$E$7),"")</f>
        <v>1</v>
      </c>
      <c r="J75" s="5">
        <f>IF(F75="",LOOKUP(H75,'A-b-⑥工资核算'!$D$4:$D$7,'A-b-⑥工资核算'!$E$4:$E$7),"")</f>
        <v>1</v>
      </c>
      <c r="K75" s="5">
        <f>IF(AND(I75&gt;0,J75&gt;0),MIN(I75,J75),IF(OR(LOOKUP(G75,'A-b-⑥工资核算'!$C$4:$C$7,'A-b-⑥工资核算'!$E$4:$E$7)&gt;0,LOOKUP(H75,'A-b-⑥工资核算'!$D$4:$D$7,'A-b-⑥工资核算'!$E$4:$E$7)&gt;0),1,0))</f>
        <v>1</v>
      </c>
      <c r="L75" s="5" cm="1">
        <f t="array" ref="L75">IF(A75="","",IF(F75="",_xlfn.IFS(K75='A-b-⑥工资核算'!$E$4,'A-b-⑥工资核算'!$B$4,K75='A-b-⑥工资核算'!$E$5,'A-b-⑥工资核算'!$B$5,K75='A-b-⑥工资核算'!$E$6,'A-b-⑥工资核算'!$B$6,'健康师-人工底薪'!K75='A-b-⑥工资核算'!$E$7,'A-b-⑥工资核算'!$B$7),0))</f>
        <v>2000</v>
      </c>
      <c r="M75" s="7" t="str">
        <f t="shared" si="20"/>
        <v/>
      </c>
      <c r="N75" s="7" t="str">
        <f t="shared" si="21"/>
        <v/>
      </c>
      <c r="O75" s="46" t="str">
        <f>IF(F75="","",LOOKUP(M75,'A-b-⑥工资核算'!$F$4:$F$7,'A-b-⑥工资核算'!$E$4:$E$7))</f>
        <v/>
      </c>
      <c r="P75" s="46" t="str">
        <f>IF(F75="","",LOOKUP(N75,'A-b-⑥工资核算'!$G$4:$G$7,'A-b-⑥工资核算'!$E$4:$E$7))</f>
        <v/>
      </c>
      <c r="Q75" s="5">
        <f>IF(F75="不足",IF(AND(O75&gt;0,P75&gt;0),MIN(O75,P75),IF(OR(LOOKUP(M75,'A-b-⑥工资核算'!$F$4:$F$7,'A-b-⑥工资核算'!$E$4:$E$7)&gt;0,LOOKUP(N75,'A-b-⑥工资核算'!$G$4:$G$7,'A-b-⑥工资核算'!$E$4:$E$7)&gt;0),1,0)),0)</f>
        <v>0</v>
      </c>
      <c r="R75" s="5" cm="1">
        <f t="array" ref="R75">IF(F75="",0,_xlfn.IFS(Q75='A-b-⑥工资核算'!$E$4,'A-b-⑥工资核算'!$B$4,'健康师-人工底薪'!Q75='A-b-⑥工资核算'!$E$5,'A-b-⑥工资核算'!$B$5,Q75='A-b-⑥工资核算'!$E$6,'A-b-⑥工资核算'!$B$6,'健康师-人工底薪'!Q75='A-b-⑥工资核算'!$E$7,'A-b-⑥工资核算'!$B$7))</f>
        <v>0</v>
      </c>
      <c r="S75" s="5">
        <f t="shared" si="22"/>
        <v>2000</v>
      </c>
      <c r="T75" s="5">
        <f t="shared" si="23"/>
        <v>0</v>
      </c>
      <c r="U75" s="8">
        <f t="shared" si="24"/>
        <v>2000</v>
      </c>
      <c r="V75" s="5" t="str">
        <f>IF(F75="",IF(C75=$V$5,IF(F75="",LOOKUP(G75,'A-b-⑥工资核算'!$C$12:$C$15,'A-b-⑥工资核算'!$D$12:$D$15),""),""),"")</f>
        <v/>
      </c>
      <c r="W75" s="5" t="str">
        <f t="shared" si="25"/>
        <v/>
      </c>
      <c r="X75" s="5" t="str">
        <f t="shared" si="26"/>
        <v/>
      </c>
      <c r="Y75" s="5" cm="1">
        <f t="array" ref="Y75">IF(X75="",0,_xlfn.IFS(X75='A-b-⑥工资核算'!$D$12,'A-b-⑥工资核算'!$B$12,X75='A-b-⑥工资核算'!$D$13,'A-b-⑥工资核算'!$B$13,X75='A-b-⑥工资核算'!$D$14,'A-b-⑥工资核算'!$B$14,'健康师-人工底薪'!X75='A-b-⑥工资核算'!$D$15,'A-b-⑥工资核算'!$B$15))</f>
        <v>0</v>
      </c>
      <c r="Z75" s="9" t="str">
        <f>IF(C75=$V$5,IF(F75="不足",LOOKUP(M75,'A-b-⑥工资核算'!$E$12:$E$15,'A-b-⑥工资核算'!$D$12:$D$15),""),"")</f>
        <v/>
      </c>
      <c r="AA75" s="9" t="str">
        <f t="shared" si="27"/>
        <v/>
      </c>
      <c r="AB75" s="5" t="str">
        <f t="shared" si="28"/>
        <v/>
      </c>
      <c r="AC75" s="5" cm="1">
        <f t="array" ref="AC75">IF(AB75="",0,_xlfn.IFS(AB75='A-b-⑥工资核算'!$D$12,'A-b-⑥工资核算'!$B$12,AB75='A-b-⑥工资核算'!$D$13,'A-b-⑥工资核算'!$B$13,AB75='A-b-⑥工资核算'!$D$14,'A-b-⑥工资核算'!$B$14,AB75='A-b-⑥工资核算'!$D$15,'A-b-⑥工资核算'!$B$15))</f>
        <v>0</v>
      </c>
      <c r="AD75" s="9">
        <f t="shared" si="29"/>
        <v>0</v>
      </c>
      <c r="AE75" s="8">
        <f t="shared" si="17"/>
        <v>0</v>
      </c>
      <c r="AF75" s="18">
        <f t="shared" si="18"/>
        <v>2000</v>
      </c>
      <c r="AG75" s="9">
        <f t="shared" si="30"/>
        <v>2000</v>
      </c>
      <c r="AH75" s="55">
        <f>_xlfn.XLOOKUP(A75,[1]工资核对的全字段!$C:$C,[1]工资核对的全字段!$BC:$BC,0)</f>
        <v>2000</v>
      </c>
      <c r="AI75" s="55">
        <f t="shared" si="31"/>
        <v>0</v>
      </c>
    </row>
    <row r="76" spans="1:35" ht="15.75" customHeight="1" x14ac:dyDescent="0.15">
      <c r="A76" s="5" t="str">
        <v>杨艳</v>
      </c>
      <c r="B76" s="5" t="str">
        <f>_xlfn.XLOOKUP(A76,'B-a-26考勤汇总表'!D:D,'B-a-26考勤汇总表'!A:A,0)</f>
        <v>大丰</v>
      </c>
      <c r="C76" s="5" t="str">
        <f>_xlfn.XLOOKUP(B76,'A-b-⑥工资核算'!J:J,'A-b-⑥工资核算'!K:K,0)</f>
        <v>老店</v>
      </c>
      <c r="D76" s="5">
        <f>_xlfn.XLOOKUP(A76,'B-a-26考勤汇总表'!D:D,'B-a-26考勤汇总表'!AP:AP,0)</f>
        <v>31</v>
      </c>
      <c r="E76" s="5">
        <f>IF(A76="","",_xlfn.XLOOKUP(A76,'B-a-26考勤汇总表'!D:D,'B-a-26考勤汇总表'!U:U,0))</f>
        <v>0</v>
      </c>
      <c r="F76" s="5" t="str">
        <f t="shared" si="19"/>
        <v/>
      </c>
      <c r="G76" s="5">
        <f>_xlfn.XLOOKUP('健康师-人工底薪'!A76,'B-a-③呈现-消耗明细表③'!C:C,'B-a-③呈现-消耗明细表③'!D:D,0)</f>
        <v>81</v>
      </c>
      <c r="H76" s="5">
        <f>_xlfn.XLOOKUP(A76,'B-a-③呈现-消耗明细表③'!C:C,'B-a-③呈现-消耗明细表③'!E:E,0)</f>
        <v>4540.6499999999996</v>
      </c>
      <c r="I76" s="5">
        <f>IF(F76="",LOOKUP(G76,'A-b-⑥工资核算'!$C$4:$C$7,'A-b-⑥工资核算'!$E$4:$E$7),"")</f>
        <v>0</v>
      </c>
      <c r="J76" s="5">
        <f>IF(F76="",LOOKUP(H76,'A-b-⑥工资核算'!$D$4:$D$7,'A-b-⑥工资核算'!$E$4:$E$7),"")</f>
        <v>0</v>
      </c>
      <c r="K76" s="5">
        <f>IF(AND(I76&gt;0,J76&gt;0),MIN(I76,J76),IF(OR(LOOKUP(G76,'A-b-⑥工资核算'!$C$4:$C$7,'A-b-⑥工资核算'!$E$4:$E$7)&gt;0,LOOKUP(H76,'A-b-⑥工资核算'!$D$4:$D$7,'A-b-⑥工资核算'!$E$4:$E$7)&gt;0),1,0))</f>
        <v>0</v>
      </c>
      <c r="L76" s="5" cm="1">
        <f t="array" ref="L76">IF(A76="","",IF(F76="",_xlfn.IFS(K76='A-b-⑥工资核算'!$E$4,'A-b-⑥工资核算'!$B$4,K76='A-b-⑥工资核算'!$E$5,'A-b-⑥工资核算'!$B$5,K76='A-b-⑥工资核算'!$E$6,'A-b-⑥工资核算'!$B$6,'健康师-人工底薪'!K76='A-b-⑥工资核算'!$E$7,'A-b-⑥工资核算'!$B$7),0))</f>
        <v>1800</v>
      </c>
      <c r="M76" s="7" t="str">
        <f t="shared" si="20"/>
        <v/>
      </c>
      <c r="N76" s="7" t="str">
        <f t="shared" si="21"/>
        <v/>
      </c>
      <c r="O76" s="46" t="str">
        <f>IF(F76="","",LOOKUP(M76,'A-b-⑥工资核算'!$F$4:$F$7,'A-b-⑥工资核算'!$E$4:$E$7))</f>
        <v/>
      </c>
      <c r="P76" s="46" t="str">
        <f>IF(F76="","",LOOKUP(N76,'A-b-⑥工资核算'!$G$4:$G$7,'A-b-⑥工资核算'!$E$4:$E$7))</f>
        <v/>
      </c>
      <c r="Q76" s="5">
        <f>IF(F76="不足",IF(AND(O76&gt;0,P76&gt;0),MIN(O76,P76),IF(OR(LOOKUP(M76,'A-b-⑥工资核算'!$F$4:$F$7,'A-b-⑥工资核算'!$E$4:$E$7)&gt;0,LOOKUP(N76,'A-b-⑥工资核算'!$G$4:$G$7,'A-b-⑥工资核算'!$E$4:$E$7)&gt;0),1,0)),0)</f>
        <v>0</v>
      </c>
      <c r="R76" s="5" cm="1">
        <f t="array" ref="R76">IF(F76="",0,_xlfn.IFS(Q76='A-b-⑥工资核算'!$E$4,'A-b-⑥工资核算'!$B$4,'健康师-人工底薪'!Q76='A-b-⑥工资核算'!$E$5,'A-b-⑥工资核算'!$B$5,Q76='A-b-⑥工资核算'!$E$6,'A-b-⑥工资核算'!$B$6,'健康师-人工底薪'!Q76='A-b-⑥工资核算'!$E$7,'A-b-⑥工资核算'!$B$7))</f>
        <v>0</v>
      </c>
      <c r="S76" s="5">
        <f t="shared" si="22"/>
        <v>1800</v>
      </c>
      <c r="T76" s="5">
        <f t="shared" si="23"/>
        <v>0</v>
      </c>
      <c r="U76" s="8">
        <f t="shared" si="24"/>
        <v>1800</v>
      </c>
      <c r="V76" s="5" t="str">
        <f>IF(F76="",IF(C76=$V$5,IF(F76="",LOOKUP(G76,'A-b-⑥工资核算'!$C$12:$C$15,'A-b-⑥工资核算'!$D$12:$D$15),""),""),"")</f>
        <v/>
      </c>
      <c r="W76" s="5" t="str">
        <f t="shared" si="25"/>
        <v/>
      </c>
      <c r="X76" s="5" t="str">
        <f t="shared" si="26"/>
        <v/>
      </c>
      <c r="Y76" s="5" cm="1">
        <f t="array" ref="Y76">IF(X76="",0,_xlfn.IFS(X76='A-b-⑥工资核算'!$D$12,'A-b-⑥工资核算'!$B$12,X76='A-b-⑥工资核算'!$D$13,'A-b-⑥工资核算'!$B$13,X76='A-b-⑥工资核算'!$D$14,'A-b-⑥工资核算'!$B$14,'健康师-人工底薪'!X76='A-b-⑥工资核算'!$D$15,'A-b-⑥工资核算'!$B$15))</f>
        <v>0</v>
      </c>
      <c r="Z76" s="9" t="str">
        <f>IF(C76=$V$5,IF(F76="不足",LOOKUP(M76,'A-b-⑥工资核算'!$E$12:$E$15,'A-b-⑥工资核算'!$D$12:$D$15),""),"")</f>
        <v/>
      </c>
      <c r="AA76" s="9" t="str">
        <f t="shared" si="27"/>
        <v/>
      </c>
      <c r="AB76" s="5" t="str">
        <f t="shared" si="28"/>
        <v/>
      </c>
      <c r="AC76" s="5" cm="1">
        <f t="array" ref="AC76">IF(AB76="",0,_xlfn.IFS(AB76='A-b-⑥工资核算'!$D$12,'A-b-⑥工资核算'!$B$12,AB76='A-b-⑥工资核算'!$D$13,'A-b-⑥工资核算'!$B$13,AB76='A-b-⑥工资核算'!$D$14,'A-b-⑥工资核算'!$B$14,AB76='A-b-⑥工资核算'!$D$15,'A-b-⑥工资核算'!$B$15))</f>
        <v>0</v>
      </c>
      <c r="AD76" s="9">
        <f t="shared" si="29"/>
        <v>0</v>
      </c>
      <c r="AE76" s="8">
        <f t="shared" si="17"/>
        <v>0</v>
      </c>
      <c r="AF76" s="18">
        <f t="shared" si="18"/>
        <v>1800</v>
      </c>
      <c r="AG76" s="9">
        <f t="shared" si="30"/>
        <v>1800</v>
      </c>
      <c r="AH76" s="55">
        <f>_xlfn.XLOOKUP(A76,[1]工资核对的全字段!$C:$C,[1]工资核对的全字段!$BC:$BC,0)</f>
        <v>1800</v>
      </c>
      <c r="AI76" s="55">
        <f t="shared" si="31"/>
        <v>0</v>
      </c>
    </row>
    <row r="77" spans="1:35" ht="15.75" customHeight="1" x14ac:dyDescent="0.15">
      <c r="A77" s="5" t="str">
        <v>彭措志玛</v>
      </c>
      <c r="B77" s="5" t="str">
        <f>_xlfn.XLOOKUP(A77,'B-a-26考勤汇总表'!D:D,'B-a-26考勤汇总表'!A:A,0)</f>
        <v>双流</v>
      </c>
      <c r="C77" s="5" t="str">
        <f>_xlfn.XLOOKUP(B77,'A-b-⑥工资核算'!J:J,'A-b-⑥工资核算'!K:K,0)</f>
        <v>老店</v>
      </c>
      <c r="D77" s="5">
        <f>_xlfn.XLOOKUP(A77,'B-a-26考勤汇总表'!D:D,'B-a-26考勤汇总表'!AP:AP,0)</f>
        <v>31</v>
      </c>
      <c r="E77" s="5">
        <f>IF(A77="","",_xlfn.XLOOKUP(A77,'B-a-26考勤汇总表'!D:D,'B-a-26考勤汇总表'!U:U,0))</f>
        <v>0</v>
      </c>
      <c r="F77" s="5" t="str">
        <f t="shared" si="19"/>
        <v/>
      </c>
      <c r="G77" s="5">
        <f>_xlfn.XLOOKUP('健康师-人工底薪'!A77,'B-a-③呈现-消耗明细表③'!C:C,'B-a-③呈现-消耗明细表③'!D:D,0)</f>
        <v>130</v>
      </c>
      <c r="H77" s="5">
        <f>_xlfn.XLOOKUP(A77,'B-a-③呈现-消耗明细表③'!C:C,'B-a-③呈现-消耗明细表③'!E:E,0)</f>
        <v>21667.48</v>
      </c>
      <c r="I77" s="5">
        <f>IF(F77="",LOOKUP(G77,'A-b-⑥工资核算'!$C$4:$C$7,'A-b-⑥工资核算'!$E$4:$E$7),"")</f>
        <v>2</v>
      </c>
      <c r="J77" s="5">
        <f>IF(F77="",LOOKUP(H77,'A-b-⑥工资核算'!$D$4:$D$7,'A-b-⑥工资核算'!$E$4:$E$7),"")</f>
        <v>2</v>
      </c>
      <c r="K77" s="5">
        <f>IF(AND(I77&gt;0,J77&gt;0),MIN(I77,J77),IF(OR(LOOKUP(G77,'A-b-⑥工资核算'!$C$4:$C$7,'A-b-⑥工资核算'!$E$4:$E$7)&gt;0,LOOKUP(H77,'A-b-⑥工资核算'!$D$4:$D$7,'A-b-⑥工资核算'!$E$4:$E$7)&gt;0),1,0))</f>
        <v>2</v>
      </c>
      <c r="L77" s="5" cm="1">
        <f t="array" ref="L77">IF(A77="","",IF(F77="",_xlfn.IFS(K77='A-b-⑥工资核算'!$E$4,'A-b-⑥工资核算'!$B$4,K77='A-b-⑥工资核算'!$E$5,'A-b-⑥工资核算'!$B$5,K77='A-b-⑥工资核算'!$E$6,'A-b-⑥工资核算'!$B$6,'健康师-人工底薪'!K77='A-b-⑥工资核算'!$E$7,'A-b-⑥工资核算'!$B$7),0))</f>
        <v>2200</v>
      </c>
      <c r="M77" s="7" t="str">
        <f t="shared" si="20"/>
        <v/>
      </c>
      <c r="N77" s="7" t="str">
        <f t="shared" si="21"/>
        <v/>
      </c>
      <c r="O77" s="46" t="str">
        <f>IF(F77="","",LOOKUP(M77,'A-b-⑥工资核算'!$F$4:$F$7,'A-b-⑥工资核算'!$E$4:$E$7))</f>
        <v/>
      </c>
      <c r="P77" s="46" t="str">
        <f>IF(F77="","",LOOKUP(N77,'A-b-⑥工资核算'!$G$4:$G$7,'A-b-⑥工资核算'!$E$4:$E$7))</f>
        <v/>
      </c>
      <c r="Q77" s="5">
        <f>IF(F77="不足",IF(AND(O77&gt;0,P77&gt;0),MIN(O77,P77),IF(OR(LOOKUP(M77,'A-b-⑥工资核算'!$F$4:$F$7,'A-b-⑥工资核算'!$E$4:$E$7)&gt;0,LOOKUP(N77,'A-b-⑥工资核算'!$G$4:$G$7,'A-b-⑥工资核算'!$E$4:$E$7)&gt;0),1,0)),0)</f>
        <v>0</v>
      </c>
      <c r="R77" s="5" cm="1">
        <f t="array" ref="R77">IF(F77="",0,_xlfn.IFS(Q77='A-b-⑥工资核算'!$E$4,'A-b-⑥工资核算'!$B$4,'健康师-人工底薪'!Q77='A-b-⑥工资核算'!$E$5,'A-b-⑥工资核算'!$B$5,Q77='A-b-⑥工资核算'!$E$6,'A-b-⑥工资核算'!$B$6,'健康师-人工底薪'!Q77='A-b-⑥工资核算'!$E$7,'A-b-⑥工资核算'!$B$7))</f>
        <v>0</v>
      </c>
      <c r="S77" s="5">
        <f t="shared" si="22"/>
        <v>2200</v>
      </c>
      <c r="T77" s="5">
        <f t="shared" si="23"/>
        <v>0</v>
      </c>
      <c r="U77" s="8">
        <f t="shared" si="24"/>
        <v>2200</v>
      </c>
      <c r="V77" s="5" t="str">
        <f>IF(F77="",IF(C77=$V$5,IF(F77="",LOOKUP(G77,'A-b-⑥工资核算'!$C$12:$C$15,'A-b-⑥工资核算'!$D$12:$D$15),""),""),"")</f>
        <v/>
      </c>
      <c r="W77" s="5" t="str">
        <f t="shared" si="25"/>
        <v/>
      </c>
      <c r="X77" s="5" t="str">
        <f t="shared" si="26"/>
        <v/>
      </c>
      <c r="Y77" s="5" cm="1">
        <f t="array" ref="Y77">IF(X77="",0,_xlfn.IFS(X77='A-b-⑥工资核算'!$D$12,'A-b-⑥工资核算'!$B$12,X77='A-b-⑥工资核算'!$D$13,'A-b-⑥工资核算'!$B$13,X77='A-b-⑥工资核算'!$D$14,'A-b-⑥工资核算'!$B$14,'健康师-人工底薪'!X77='A-b-⑥工资核算'!$D$15,'A-b-⑥工资核算'!$B$15))</f>
        <v>0</v>
      </c>
      <c r="Z77" s="9" t="str">
        <f>IF(C77=$V$5,IF(F77="不足",LOOKUP(M77,'A-b-⑥工资核算'!$E$12:$E$15,'A-b-⑥工资核算'!$D$12:$D$15),""),"")</f>
        <v/>
      </c>
      <c r="AA77" s="9" t="str">
        <f t="shared" si="27"/>
        <v/>
      </c>
      <c r="AB77" s="5" t="str">
        <f t="shared" si="28"/>
        <v/>
      </c>
      <c r="AC77" s="5" cm="1">
        <f t="array" ref="AC77">IF(AB77="",0,_xlfn.IFS(AB77='A-b-⑥工资核算'!$D$12,'A-b-⑥工资核算'!$B$12,AB77='A-b-⑥工资核算'!$D$13,'A-b-⑥工资核算'!$B$13,AB77='A-b-⑥工资核算'!$D$14,'A-b-⑥工资核算'!$B$14,AB77='A-b-⑥工资核算'!$D$15,'A-b-⑥工资核算'!$B$15))</f>
        <v>0</v>
      </c>
      <c r="AD77" s="9">
        <f t="shared" si="29"/>
        <v>0</v>
      </c>
      <c r="AE77" s="8">
        <f t="shared" si="17"/>
        <v>0</v>
      </c>
      <c r="AF77" s="18">
        <f t="shared" si="18"/>
        <v>2200</v>
      </c>
      <c r="AG77" s="9">
        <f t="shared" si="30"/>
        <v>2200</v>
      </c>
      <c r="AH77" s="55">
        <f>_xlfn.XLOOKUP(A77,[1]工资核对的全字段!$C:$C,[1]工资核对的全字段!$BC:$BC,0)</f>
        <v>2200</v>
      </c>
      <c r="AI77" s="55">
        <f t="shared" si="31"/>
        <v>0</v>
      </c>
    </row>
    <row r="78" spans="1:35" ht="15.75" customHeight="1" x14ac:dyDescent="0.15">
      <c r="A78" s="5" t="str">
        <v>郝中南</v>
      </c>
      <c r="B78" s="5" t="str">
        <f>_xlfn.XLOOKUP(A78,'B-a-26考勤汇总表'!D:D,'B-a-26考勤汇总表'!A:A,0)</f>
        <v>双流</v>
      </c>
      <c r="C78" s="5" t="str">
        <f>_xlfn.XLOOKUP(B78,'A-b-⑥工资核算'!J:J,'A-b-⑥工资核算'!K:K,0)</f>
        <v>老店</v>
      </c>
      <c r="D78" s="5">
        <f>_xlfn.XLOOKUP(A78,'B-a-26考勤汇总表'!D:D,'B-a-26考勤汇总表'!AP:AP,0)</f>
        <v>31</v>
      </c>
      <c r="E78" s="5">
        <f>IF(A78="","",_xlfn.XLOOKUP(A78,'B-a-26考勤汇总表'!D:D,'B-a-26考勤汇总表'!U:U,0))</f>
        <v>0</v>
      </c>
      <c r="F78" s="5" t="str">
        <f t="shared" si="19"/>
        <v/>
      </c>
      <c r="G78" s="5">
        <f>_xlfn.XLOOKUP('健康师-人工底薪'!A78,'B-a-③呈现-消耗明细表③'!C:C,'B-a-③呈现-消耗明细表③'!D:D,0)</f>
        <v>129.5</v>
      </c>
      <c r="H78" s="5">
        <f>_xlfn.XLOOKUP(A78,'B-a-③呈现-消耗明细表③'!C:C,'B-a-③呈现-消耗明细表③'!E:E,0)</f>
        <v>25042.22</v>
      </c>
      <c r="I78" s="5">
        <f>IF(F78="",LOOKUP(G78,'A-b-⑥工资核算'!$C$4:$C$7,'A-b-⑥工资核算'!$E$4:$E$7),"")</f>
        <v>2</v>
      </c>
      <c r="J78" s="5">
        <f>IF(F78="",LOOKUP(H78,'A-b-⑥工资核算'!$D$4:$D$7,'A-b-⑥工资核算'!$E$4:$E$7),"")</f>
        <v>2</v>
      </c>
      <c r="K78" s="5">
        <f>IF(AND(I78&gt;0,J78&gt;0),MIN(I78,J78),IF(OR(LOOKUP(G78,'A-b-⑥工资核算'!$C$4:$C$7,'A-b-⑥工资核算'!$E$4:$E$7)&gt;0,LOOKUP(H78,'A-b-⑥工资核算'!$D$4:$D$7,'A-b-⑥工资核算'!$E$4:$E$7)&gt;0),1,0))</f>
        <v>2</v>
      </c>
      <c r="L78" s="5" cm="1">
        <f t="array" ref="L78">IF(A78="","",IF(F78="",_xlfn.IFS(K78='A-b-⑥工资核算'!$E$4,'A-b-⑥工资核算'!$B$4,K78='A-b-⑥工资核算'!$E$5,'A-b-⑥工资核算'!$B$5,K78='A-b-⑥工资核算'!$E$6,'A-b-⑥工资核算'!$B$6,'健康师-人工底薪'!K78='A-b-⑥工资核算'!$E$7,'A-b-⑥工资核算'!$B$7),0))</f>
        <v>2200</v>
      </c>
      <c r="M78" s="7" t="str">
        <f t="shared" si="20"/>
        <v/>
      </c>
      <c r="N78" s="7" t="str">
        <f t="shared" si="21"/>
        <v/>
      </c>
      <c r="O78" s="46" t="str">
        <f>IF(F78="","",LOOKUP(M78,'A-b-⑥工资核算'!$F$4:$F$7,'A-b-⑥工资核算'!$E$4:$E$7))</f>
        <v/>
      </c>
      <c r="P78" s="46" t="str">
        <f>IF(F78="","",LOOKUP(N78,'A-b-⑥工资核算'!$G$4:$G$7,'A-b-⑥工资核算'!$E$4:$E$7))</f>
        <v/>
      </c>
      <c r="Q78" s="5">
        <f>IF(F78="不足",IF(AND(O78&gt;0,P78&gt;0),MIN(O78,P78),IF(OR(LOOKUP(M78,'A-b-⑥工资核算'!$F$4:$F$7,'A-b-⑥工资核算'!$E$4:$E$7)&gt;0,LOOKUP(N78,'A-b-⑥工资核算'!$G$4:$G$7,'A-b-⑥工资核算'!$E$4:$E$7)&gt;0),1,0)),0)</f>
        <v>0</v>
      </c>
      <c r="R78" s="5" cm="1">
        <f t="array" ref="R78">IF(F78="",0,_xlfn.IFS(Q78='A-b-⑥工资核算'!$E$4,'A-b-⑥工资核算'!$B$4,'健康师-人工底薪'!Q78='A-b-⑥工资核算'!$E$5,'A-b-⑥工资核算'!$B$5,Q78='A-b-⑥工资核算'!$E$6,'A-b-⑥工资核算'!$B$6,'健康师-人工底薪'!Q78='A-b-⑥工资核算'!$E$7,'A-b-⑥工资核算'!$B$7))</f>
        <v>0</v>
      </c>
      <c r="S78" s="5">
        <f t="shared" si="22"/>
        <v>2200</v>
      </c>
      <c r="T78" s="5">
        <f t="shared" si="23"/>
        <v>0</v>
      </c>
      <c r="U78" s="8">
        <f t="shared" si="24"/>
        <v>2200</v>
      </c>
      <c r="V78" s="5" t="str">
        <f>IF(F78="",IF(C78=$V$5,IF(F78="",LOOKUP(G78,'A-b-⑥工资核算'!$C$12:$C$15,'A-b-⑥工资核算'!$D$12:$D$15),""),""),"")</f>
        <v/>
      </c>
      <c r="W78" s="5" t="str">
        <f t="shared" si="25"/>
        <v/>
      </c>
      <c r="X78" s="5" t="str">
        <f t="shared" si="26"/>
        <v/>
      </c>
      <c r="Y78" s="5" cm="1">
        <f t="array" ref="Y78">IF(X78="",0,_xlfn.IFS(X78='A-b-⑥工资核算'!$D$12,'A-b-⑥工资核算'!$B$12,X78='A-b-⑥工资核算'!$D$13,'A-b-⑥工资核算'!$B$13,X78='A-b-⑥工资核算'!$D$14,'A-b-⑥工资核算'!$B$14,'健康师-人工底薪'!X78='A-b-⑥工资核算'!$D$15,'A-b-⑥工资核算'!$B$15))</f>
        <v>0</v>
      </c>
      <c r="Z78" s="9" t="str">
        <f>IF(C78=$V$5,IF(F78="不足",LOOKUP(M78,'A-b-⑥工资核算'!$E$12:$E$15,'A-b-⑥工资核算'!$D$12:$D$15),""),"")</f>
        <v/>
      </c>
      <c r="AA78" s="9" t="str">
        <f t="shared" si="27"/>
        <v/>
      </c>
      <c r="AB78" s="5" t="str">
        <f t="shared" si="28"/>
        <v/>
      </c>
      <c r="AC78" s="5" cm="1">
        <f t="array" ref="AC78">IF(AB78="",0,_xlfn.IFS(AB78='A-b-⑥工资核算'!$D$12,'A-b-⑥工资核算'!$B$12,AB78='A-b-⑥工资核算'!$D$13,'A-b-⑥工资核算'!$B$13,AB78='A-b-⑥工资核算'!$D$14,'A-b-⑥工资核算'!$B$14,AB78='A-b-⑥工资核算'!$D$15,'A-b-⑥工资核算'!$B$15))</f>
        <v>0</v>
      </c>
      <c r="AD78" s="9">
        <f t="shared" si="29"/>
        <v>0</v>
      </c>
      <c r="AE78" s="8">
        <f t="shared" si="17"/>
        <v>0</v>
      </c>
      <c r="AF78" s="18">
        <f t="shared" si="18"/>
        <v>2200</v>
      </c>
      <c r="AG78" s="9">
        <f t="shared" si="30"/>
        <v>2200</v>
      </c>
      <c r="AH78" s="55">
        <f>_xlfn.XLOOKUP(A78,[1]工资核对的全字段!$C:$C,[1]工资核对的全字段!$BC:$BC,0)</f>
        <v>2200</v>
      </c>
      <c r="AI78" s="55">
        <f t="shared" si="31"/>
        <v>0</v>
      </c>
    </row>
    <row r="79" spans="1:35" ht="15.75" customHeight="1" x14ac:dyDescent="0.15">
      <c r="A79" s="5" t="str">
        <v>冉芳霞</v>
      </c>
      <c r="B79" s="5" t="str">
        <f>_xlfn.XLOOKUP(A79,'B-a-26考勤汇总表'!D:D,'B-a-26考勤汇总表'!A:A,0)</f>
        <v>双流</v>
      </c>
      <c r="C79" s="5" t="str">
        <f>_xlfn.XLOOKUP(B79,'A-b-⑥工资核算'!J:J,'A-b-⑥工资核算'!K:K,0)</f>
        <v>老店</v>
      </c>
      <c r="D79" s="5">
        <f>_xlfn.XLOOKUP(A79,'B-a-26考勤汇总表'!D:D,'B-a-26考勤汇总表'!AP:AP,0)</f>
        <v>31</v>
      </c>
      <c r="E79" s="5">
        <f>IF(A79="","",_xlfn.XLOOKUP(A79,'B-a-26考勤汇总表'!D:D,'B-a-26考勤汇总表'!U:U,0))</f>
        <v>0</v>
      </c>
      <c r="F79" s="5" t="str">
        <f t="shared" si="19"/>
        <v/>
      </c>
      <c r="G79" s="5">
        <f>_xlfn.XLOOKUP('健康师-人工底薪'!A79,'B-a-③呈现-消耗明细表③'!C:C,'B-a-③呈现-消耗明细表③'!D:D,0)</f>
        <v>144.5</v>
      </c>
      <c r="H79" s="5">
        <f>_xlfn.XLOOKUP(A79,'B-a-③呈现-消耗明细表③'!C:C,'B-a-③呈现-消耗明细表③'!E:E,0)</f>
        <v>28989.86</v>
      </c>
      <c r="I79" s="5">
        <f>IF(F79="",LOOKUP(G79,'A-b-⑥工资核算'!$C$4:$C$7,'A-b-⑥工资核算'!$E$4:$E$7),"")</f>
        <v>2</v>
      </c>
      <c r="J79" s="5">
        <f>IF(F79="",LOOKUP(H79,'A-b-⑥工资核算'!$D$4:$D$7,'A-b-⑥工资核算'!$E$4:$E$7),"")</f>
        <v>2</v>
      </c>
      <c r="K79" s="5">
        <f>IF(AND(I79&gt;0,J79&gt;0),MIN(I79,J79),IF(OR(LOOKUP(G79,'A-b-⑥工资核算'!$C$4:$C$7,'A-b-⑥工资核算'!$E$4:$E$7)&gt;0,LOOKUP(H79,'A-b-⑥工资核算'!$D$4:$D$7,'A-b-⑥工资核算'!$E$4:$E$7)&gt;0),1,0))</f>
        <v>2</v>
      </c>
      <c r="L79" s="5" cm="1">
        <f t="array" ref="L79">IF(A79="","",IF(F79="",_xlfn.IFS(K79='A-b-⑥工资核算'!$E$4,'A-b-⑥工资核算'!$B$4,K79='A-b-⑥工资核算'!$E$5,'A-b-⑥工资核算'!$B$5,K79='A-b-⑥工资核算'!$E$6,'A-b-⑥工资核算'!$B$6,'健康师-人工底薪'!K79='A-b-⑥工资核算'!$E$7,'A-b-⑥工资核算'!$B$7),0))</f>
        <v>2200</v>
      </c>
      <c r="M79" s="7" t="str">
        <f t="shared" si="20"/>
        <v/>
      </c>
      <c r="N79" s="7" t="str">
        <f t="shared" si="21"/>
        <v/>
      </c>
      <c r="O79" s="46" t="str">
        <f>IF(F79="","",LOOKUP(M79,'A-b-⑥工资核算'!$F$4:$F$7,'A-b-⑥工资核算'!$E$4:$E$7))</f>
        <v/>
      </c>
      <c r="P79" s="46" t="str">
        <f>IF(F79="","",LOOKUP(N79,'A-b-⑥工资核算'!$G$4:$G$7,'A-b-⑥工资核算'!$E$4:$E$7))</f>
        <v/>
      </c>
      <c r="Q79" s="5">
        <f>IF(F79="不足",IF(AND(O79&gt;0,P79&gt;0),MIN(O79,P79),IF(OR(LOOKUP(M79,'A-b-⑥工资核算'!$F$4:$F$7,'A-b-⑥工资核算'!$E$4:$E$7)&gt;0,LOOKUP(N79,'A-b-⑥工资核算'!$G$4:$G$7,'A-b-⑥工资核算'!$E$4:$E$7)&gt;0),1,0)),0)</f>
        <v>0</v>
      </c>
      <c r="R79" s="5" cm="1">
        <f t="array" ref="R79">IF(F79="",0,_xlfn.IFS(Q79='A-b-⑥工资核算'!$E$4,'A-b-⑥工资核算'!$B$4,'健康师-人工底薪'!Q79='A-b-⑥工资核算'!$E$5,'A-b-⑥工资核算'!$B$5,Q79='A-b-⑥工资核算'!$E$6,'A-b-⑥工资核算'!$B$6,'健康师-人工底薪'!Q79='A-b-⑥工资核算'!$E$7,'A-b-⑥工资核算'!$B$7))</f>
        <v>0</v>
      </c>
      <c r="S79" s="5">
        <f t="shared" si="22"/>
        <v>2200</v>
      </c>
      <c r="T79" s="5">
        <f t="shared" si="23"/>
        <v>0</v>
      </c>
      <c r="U79" s="8">
        <f t="shared" si="24"/>
        <v>2200</v>
      </c>
      <c r="V79" s="5" t="str">
        <f>IF(F79="",IF(C79=$V$5,IF(F79="",LOOKUP(G79,'A-b-⑥工资核算'!$C$12:$C$15,'A-b-⑥工资核算'!$D$12:$D$15),""),""),"")</f>
        <v/>
      </c>
      <c r="W79" s="5" t="str">
        <f t="shared" si="25"/>
        <v/>
      </c>
      <c r="X79" s="5" t="str">
        <f t="shared" si="26"/>
        <v/>
      </c>
      <c r="Y79" s="5" cm="1">
        <f t="array" ref="Y79">IF(X79="",0,_xlfn.IFS(X79='A-b-⑥工资核算'!$D$12,'A-b-⑥工资核算'!$B$12,X79='A-b-⑥工资核算'!$D$13,'A-b-⑥工资核算'!$B$13,X79='A-b-⑥工资核算'!$D$14,'A-b-⑥工资核算'!$B$14,'健康师-人工底薪'!X79='A-b-⑥工资核算'!$D$15,'A-b-⑥工资核算'!$B$15))</f>
        <v>0</v>
      </c>
      <c r="Z79" s="9" t="str">
        <f>IF(C79=$V$5,IF(F79="不足",LOOKUP(M79,'A-b-⑥工资核算'!$E$12:$E$15,'A-b-⑥工资核算'!$D$12:$D$15),""),"")</f>
        <v/>
      </c>
      <c r="AA79" s="9" t="str">
        <f t="shared" si="27"/>
        <v/>
      </c>
      <c r="AB79" s="5" t="str">
        <f t="shared" si="28"/>
        <v/>
      </c>
      <c r="AC79" s="5" cm="1">
        <f t="array" ref="AC79">IF(AB79="",0,_xlfn.IFS(AB79='A-b-⑥工资核算'!$D$12,'A-b-⑥工资核算'!$B$12,AB79='A-b-⑥工资核算'!$D$13,'A-b-⑥工资核算'!$B$13,AB79='A-b-⑥工资核算'!$D$14,'A-b-⑥工资核算'!$B$14,AB79='A-b-⑥工资核算'!$D$15,'A-b-⑥工资核算'!$B$15))</f>
        <v>0</v>
      </c>
      <c r="AD79" s="9">
        <f t="shared" si="29"/>
        <v>0</v>
      </c>
      <c r="AE79" s="8">
        <f t="shared" si="17"/>
        <v>0</v>
      </c>
      <c r="AF79" s="18">
        <f t="shared" si="18"/>
        <v>2200</v>
      </c>
      <c r="AG79" s="9">
        <f t="shared" si="30"/>
        <v>2200</v>
      </c>
      <c r="AH79" s="55">
        <f>_xlfn.XLOOKUP(A79,[1]工资核对的全字段!$C:$C,[1]工资核对的全字段!$BC:$BC,0)</f>
        <v>2200</v>
      </c>
      <c r="AI79" s="55">
        <f t="shared" si="31"/>
        <v>0</v>
      </c>
    </row>
    <row r="80" spans="1:35" ht="15.75" customHeight="1" x14ac:dyDescent="0.15">
      <c r="A80" s="5" t="str">
        <v>谭萍</v>
      </c>
      <c r="B80" s="5" t="str">
        <f>_xlfn.XLOOKUP(A80,'B-a-26考勤汇总表'!D:D,'B-a-26考勤汇总表'!A:A,0)</f>
        <v>双流</v>
      </c>
      <c r="C80" s="5" t="str">
        <f>_xlfn.XLOOKUP(B80,'A-b-⑥工资核算'!J:J,'A-b-⑥工资核算'!K:K,0)</f>
        <v>老店</v>
      </c>
      <c r="D80" s="5">
        <f>_xlfn.XLOOKUP(A80,'B-a-26考勤汇总表'!D:D,'B-a-26考勤汇总表'!AP:AP,0)</f>
        <v>31</v>
      </c>
      <c r="E80" s="5">
        <f>IF(A80="","",_xlfn.XLOOKUP(A80,'B-a-26考勤汇总表'!D:D,'B-a-26考勤汇总表'!U:U,0))</f>
        <v>0</v>
      </c>
      <c r="F80" s="5" t="str">
        <f t="shared" si="19"/>
        <v/>
      </c>
      <c r="G80" s="5">
        <f>_xlfn.XLOOKUP('健康师-人工底薪'!A80,'B-a-③呈现-消耗明细表③'!C:C,'B-a-③呈现-消耗明细表③'!D:D,0)</f>
        <v>139.5</v>
      </c>
      <c r="H80" s="5">
        <f>_xlfn.XLOOKUP(A80,'B-a-③呈现-消耗明细表③'!C:C,'B-a-③呈现-消耗明细表③'!E:E,0)</f>
        <v>20314.169999999998</v>
      </c>
      <c r="I80" s="5">
        <f>IF(F80="",LOOKUP(G80,'A-b-⑥工资核算'!$C$4:$C$7,'A-b-⑥工资核算'!$E$4:$E$7),"")</f>
        <v>2</v>
      </c>
      <c r="J80" s="5">
        <f>IF(F80="",LOOKUP(H80,'A-b-⑥工资核算'!$D$4:$D$7,'A-b-⑥工资核算'!$E$4:$E$7),"")</f>
        <v>2</v>
      </c>
      <c r="K80" s="5">
        <f>IF(AND(I80&gt;0,J80&gt;0),MIN(I80,J80),IF(OR(LOOKUP(G80,'A-b-⑥工资核算'!$C$4:$C$7,'A-b-⑥工资核算'!$E$4:$E$7)&gt;0,LOOKUP(H80,'A-b-⑥工资核算'!$D$4:$D$7,'A-b-⑥工资核算'!$E$4:$E$7)&gt;0),1,0))</f>
        <v>2</v>
      </c>
      <c r="L80" s="5" cm="1">
        <f t="array" ref="L80">IF(A80="","",IF(F80="",_xlfn.IFS(K80='A-b-⑥工资核算'!$E$4,'A-b-⑥工资核算'!$B$4,K80='A-b-⑥工资核算'!$E$5,'A-b-⑥工资核算'!$B$5,K80='A-b-⑥工资核算'!$E$6,'A-b-⑥工资核算'!$B$6,'健康师-人工底薪'!K80='A-b-⑥工资核算'!$E$7,'A-b-⑥工资核算'!$B$7),0))</f>
        <v>2200</v>
      </c>
      <c r="M80" s="7" t="str">
        <f t="shared" si="20"/>
        <v/>
      </c>
      <c r="N80" s="7" t="str">
        <f t="shared" si="21"/>
        <v/>
      </c>
      <c r="O80" s="46" t="str">
        <f>IF(F80="","",LOOKUP(M80,'A-b-⑥工资核算'!$F$4:$F$7,'A-b-⑥工资核算'!$E$4:$E$7))</f>
        <v/>
      </c>
      <c r="P80" s="46" t="str">
        <f>IF(F80="","",LOOKUP(N80,'A-b-⑥工资核算'!$G$4:$G$7,'A-b-⑥工资核算'!$E$4:$E$7))</f>
        <v/>
      </c>
      <c r="Q80" s="5">
        <f>IF(F80="不足",IF(AND(O80&gt;0,P80&gt;0),MIN(O80,P80),IF(OR(LOOKUP(M80,'A-b-⑥工资核算'!$F$4:$F$7,'A-b-⑥工资核算'!$E$4:$E$7)&gt;0,LOOKUP(N80,'A-b-⑥工资核算'!$G$4:$G$7,'A-b-⑥工资核算'!$E$4:$E$7)&gt;0),1,0)),0)</f>
        <v>0</v>
      </c>
      <c r="R80" s="5" cm="1">
        <f t="array" ref="R80">IF(F80="",0,_xlfn.IFS(Q80='A-b-⑥工资核算'!$E$4,'A-b-⑥工资核算'!$B$4,'健康师-人工底薪'!Q80='A-b-⑥工资核算'!$E$5,'A-b-⑥工资核算'!$B$5,Q80='A-b-⑥工资核算'!$E$6,'A-b-⑥工资核算'!$B$6,'健康师-人工底薪'!Q80='A-b-⑥工资核算'!$E$7,'A-b-⑥工资核算'!$B$7))</f>
        <v>0</v>
      </c>
      <c r="S80" s="5">
        <f t="shared" si="22"/>
        <v>2200</v>
      </c>
      <c r="T80" s="5">
        <f t="shared" si="23"/>
        <v>0</v>
      </c>
      <c r="U80" s="8">
        <f t="shared" si="24"/>
        <v>2200</v>
      </c>
      <c r="V80" s="5" t="str">
        <f>IF(F80="",IF(C80=$V$5,IF(F80="",LOOKUP(G80,'A-b-⑥工资核算'!$C$12:$C$15,'A-b-⑥工资核算'!$D$12:$D$15),""),""),"")</f>
        <v/>
      </c>
      <c r="W80" s="5" t="str">
        <f t="shared" si="25"/>
        <v/>
      </c>
      <c r="X80" s="5" t="str">
        <f t="shared" si="26"/>
        <v/>
      </c>
      <c r="Y80" s="5" cm="1">
        <f t="array" ref="Y80">IF(X80="",0,_xlfn.IFS(X80='A-b-⑥工资核算'!$D$12,'A-b-⑥工资核算'!$B$12,X80='A-b-⑥工资核算'!$D$13,'A-b-⑥工资核算'!$B$13,X80='A-b-⑥工资核算'!$D$14,'A-b-⑥工资核算'!$B$14,'健康师-人工底薪'!X80='A-b-⑥工资核算'!$D$15,'A-b-⑥工资核算'!$B$15))</f>
        <v>0</v>
      </c>
      <c r="Z80" s="9" t="str">
        <f>IF(C80=$V$5,IF(F80="不足",LOOKUP(M80,'A-b-⑥工资核算'!$E$12:$E$15,'A-b-⑥工资核算'!$D$12:$D$15),""),"")</f>
        <v/>
      </c>
      <c r="AA80" s="9" t="str">
        <f t="shared" si="27"/>
        <v/>
      </c>
      <c r="AB80" s="5" t="str">
        <f t="shared" si="28"/>
        <v/>
      </c>
      <c r="AC80" s="5" cm="1">
        <f t="array" ref="AC80">IF(AB80="",0,_xlfn.IFS(AB80='A-b-⑥工资核算'!$D$12,'A-b-⑥工资核算'!$B$12,AB80='A-b-⑥工资核算'!$D$13,'A-b-⑥工资核算'!$B$13,AB80='A-b-⑥工资核算'!$D$14,'A-b-⑥工资核算'!$B$14,AB80='A-b-⑥工资核算'!$D$15,'A-b-⑥工资核算'!$B$15))</f>
        <v>0</v>
      </c>
      <c r="AD80" s="9">
        <f t="shared" si="29"/>
        <v>0</v>
      </c>
      <c r="AE80" s="8">
        <f t="shared" si="17"/>
        <v>0</v>
      </c>
      <c r="AF80" s="18">
        <f t="shared" si="18"/>
        <v>2200</v>
      </c>
      <c r="AG80" s="9">
        <f t="shared" si="30"/>
        <v>2200</v>
      </c>
      <c r="AH80" s="55">
        <f>_xlfn.XLOOKUP(A80,[1]工资核对的全字段!$C:$C,[1]工资核对的全字段!$BC:$BC,0)</f>
        <v>2200</v>
      </c>
      <c r="AI80" s="55">
        <f t="shared" si="31"/>
        <v>0</v>
      </c>
    </row>
    <row r="81" spans="1:35" ht="15.75" customHeight="1" x14ac:dyDescent="0.15">
      <c r="A81" s="5" t="str">
        <v>罗湘湘</v>
      </c>
      <c r="B81" s="5" t="str">
        <f>_xlfn.XLOOKUP(A81,'B-a-26考勤汇总表'!D:D,'B-a-26考勤汇总表'!A:A,0)</f>
        <v>双流</v>
      </c>
      <c r="C81" s="5" t="str">
        <f>_xlfn.XLOOKUP(B81,'A-b-⑥工资核算'!J:J,'A-b-⑥工资核算'!K:K,0)</f>
        <v>老店</v>
      </c>
      <c r="D81" s="5">
        <f>_xlfn.XLOOKUP(A81,'B-a-26考勤汇总表'!D:D,'B-a-26考勤汇总表'!AP:AP,0)</f>
        <v>31</v>
      </c>
      <c r="E81" s="5">
        <f>IF(A81="","",_xlfn.XLOOKUP(A81,'B-a-26考勤汇总表'!D:D,'B-a-26考勤汇总表'!U:U,0))</f>
        <v>0</v>
      </c>
      <c r="F81" s="5" t="str">
        <f t="shared" si="19"/>
        <v/>
      </c>
      <c r="G81" s="5">
        <f>_xlfn.XLOOKUP('健康师-人工底薪'!A81,'B-a-③呈现-消耗明细表③'!C:C,'B-a-③呈现-消耗明细表③'!D:D,0)</f>
        <v>114</v>
      </c>
      <c r="H81" s="5">
        <f>_xlfn.XLOOKUP(A81,'B-a-③呈现-消耗明细表③'!C:C,'B-a-③呈现-消耗明细表③'!E:E,0)</f>
        <v>8687.26</v>
      </c>
      <c r="I81" s="5">
        <f>IF(F81="",LOOKUP(G81,'A-b-⑥工资核算'!$C$4:$C$7,'A-b-⑥工资核算'!$E$4:$E$7),"")</f>
        <v>1</v>
      </c>
      <c r="J81" s="5">
        <f>IF(F81="",LOOKUP(H81,'A-b-⑥工资核算'!$D$4:$D$7,'A-b-⑥工资核算'!$E$4:$E$7),"")</f>
        <v>0</v>
      </c>
      <c r="K81" s="5">
        <f>IF(AND(I81&gt;0,J81&gt;0),MIN(I81,J81),IF(OR(LOOKUP(G81,'A-b-⑥工资核算'!$C$4:$C$7,'A-b-⑥工资核算'!$E$4:$E$7)&gt;0,LOOKUP(H81,'A-b-⑥工资核算'!$D$4:$D$7,'A-b-⑥工资核算'!$E$4:$E$7)&gt;0),1,0))</f>
        <v>1</v>
      </c>
      <c r="L81" s="5" cm="1">
        <f t="array" ref="L81">IF(A81="","",IF(F81="",_xlfn.IFS(K81='A-b-⑥工资核算'!$E$4,'A-b-⑥工资核算'!$B$4,K81='A-b-⑥工资核算'!$E$5,'A-b-⑥工资核算'!$B$5,K81='A-b-⑥工资核算'!$E$6,'A-b-⑥工资核算'!$B$6,'健康师-人工底薪'!K81='A-b-⑥工资核算'!$E$7,'A-b-⑥工资核算'!$B$7),0))</f>
        <v>2000</v>
      </c>
      <c r="M81" s="7" t="str">
        <f t="shared" si="20"/>
        <v/>
      </c>
      <c r="N81" s="7" t="str">
        <f t="shared" si="21"/>
        <v/>
      </c>
      <c r="O81" s="46" t="str">
        <f>IF(F81="","",LOOKUP(M81,'A-b-⑥工资核算'!$F$4:$F$7,'A-b-⑥工资核算'!$E$4:$E$7))</f>
        <v/>
      </c>
      <c r="P81" s="46" t="str">
        <f>IF(F81="","",LOOKUP(N81,'A-b-⑥工资核算'!$G$4:$G$7,'A-b-⑥工资核算'!$E$4:$E$7))</f>
        <v/>
      </c>
      <c r="Q81" s="5">
        <f>IF(F81="不足",IF(AND(O81&gt;0,P81&gt;0),MIN(O81,P81),IF(OR(LOOKUP(M81,'A-b-⑥工资核算'!$F$4:$F$7,'A-b-⑥工资核算'!$E$4:$E$7)&gt;0,LOOKUP(N81,'A-b-⑥工资核算'!$G$4:$G$7,'A-b-⑥工资核算'!$E$4:$E$7)&gt;0),1,0)),0)</f>
        <v>0</v>
      </c>
      <c r="R81" s="5" cm="1">
        <f t="array" ref="R81">IF(F81="",0,_xlfn.IFS(Q81='A-b-⑥工资核算'!$E$4,'A-b-⑥工资核算'!$B$4,'健康师-人工底薪'!Q81='A-b-⑥工资核算'!$E$5,'A-b-⑥工资核算'!$B$5,Q81='A-b-⑥工资核算'!$E$6,'A-b-⑥工资核算'!$B$6,'健康师-人工底薪'!Q81='A-b-⑥工资核算'!$E$7,'A-b-⑥工资核算'!$B$7))</f>
        <v>0</v>
      </c>
      <c r="S81" s="5">
        <f t="shared" si="22"/>
        <v>2000</v>
      </c>
      <c r="T81" s="5">
        <f t="shared" si="23"/>
        <v>0</v>
      </c>
      <c r="U81" s="8">
        <f t="shared" si="24"/>
        <v>2000</v>
      </c>
      <c r="V81" s="5" t="str">
        <f>IF(F81="",IF(C81=$V$5,IF(F81="",LOOKUP(G81,'A-b-⑥工资核算'!$C$12:$C$15,'A-b-⑥工资核算'!$D$12:$D$15),""),""),"")</f>
        <v/>
      </c>
      <c r="W81" s="5" t="str">
        <f t="shared" si="25"/>
        <v/>
      </c>
      <c r="X81" s="5" t="str">
        <f t="shared" si="26"/>
        <v/>
      </c>
      <c r="Y81" s="5" cm="1">
        <f t="array" ref="Y81">IF(X81="",0,_xlfn.IFS(X81='A-b-⑥工资核算'!$D$12,'A-b-⑥工资核算'!$B$12,X81='A-b-⑥工资核算'!$D$13,'A-b-⑥工资核算'!$B$13,X81='A-b-⑥工资核算'!$D$14,'A-b-⑥工资核算'!$B$14,'健康师-人工底薪'!X81='A-b-⑥工资核算'!$D$15,'A-b-⑥工资核算'!$B$15))</f>
        <v>0</v>
      </c>
      <c r="Z81" s="9" t="str">
        <f>IF(C81=$V$5,IF(F81="不足",LOOKUP(M81,'A-b-⑥工资核算'!$E$12:$E$15,'A-b-⑥工资核算'!$D$12:$D$15),""),"")</f>
        <v/>
      </c>
      <c r="AA81" s="9" t="str">
        <f t="shared" si="27"/>
        <v/>
      </c>
      <c r="AB81" s="5" t="str">
        <f t="shared" si="28"/>
        <v/>
      </c>
      <c r="AC81" s="5" cm="1">
        <f t="array" ref="AC81">IF(AB81="",0,_xlfn.IFS(AB81='A-b-⑥工资核算'!$D$12,'A-b-⑥工资核算'!$B$12,AB81='A-b-⑥工资核算'!$D$13,'A-b-⑥工资核算'!$B$13,AB81='A-b-⑥工资核算'!$D$14,'A-b-⑥工资核算'!$B$14,AB81='A-b-⑥工资核算'!$D$15,'A-b-⑥工资核算'!$B$15))</f>
        <v>0</v>
      </c>
      <c r="AD81" s="9">
        <f t="shared" si="29"/>
        <v>0</v>
      </c>
      <c r="AE81" s="8">
        <f t="shared" si="17"/>
        <v>0</v>
      </c>
      <c r="AF81" s="18">
        <f t="shared" si="18"/>
        <v>2000</v>
      </c>
      <c r="AG81" s="9">
        <f t="shared" si="30"/>
        <v>2000</v>
      </c>
      <c r="AH81" s="55">
        <f>_xlfn.XLOOKUP(A81,[1]工资核对的全字段!$C:$C,[1]工资核对的全字段!$BC:$BC,0)</f>
        <v>2000</v>
      </c>
      <c r="AI81" s="55">
        <f t="shared" si="31"/>
        <v>0</v>
      </c>
    </row>
    <row r="82" spans="1:35" ht="15.75" customHeight="1" x14ac:dyDescent="0.15">
      <c r="A82" s="5" t="str">
        <v>唐玉芳</v>
      </c>
      <c r="B82" s="5" t="str">
        <f>_xlfn.XLOOKUP(A82,'B-a-26考勤汇总表'!D:D,'B-a-26考勤汇总表'!A:A,0)</f>
        <v>骑士郡</v>
      </c>
      <c r="C82" s="5" t="str">
        <f>_xlfn.XLOOKUP(B82,'A-b-⑥工资核算'!J:J,'A-b-⑥工资核算'!K:K,0)</f>
        <v>老店</v>
      </c>
      <c r="D82" s="5">
        <f>_xlfn.XLOOKUP(A82,'B-a-26考勤汇总表'!D:D,'B-a-26考勤汇总表'!AP:AP,0)</f>
        <v>31</v>
      </c>
      <c r="E82" s="5">
        <f>IF(A82="","",_xlfn.XLOOKUP(A82,'B-a-26考勤汇总表'!D:D,'B-a-26考勤汇总表'!U:U,0))</f>
        <v>0</v>
      </c>
      <c r="F82" s="5" t="str">
        <f t="shared" si="19"/>
        <v/>
      </c>
      <c r="G82" s="5">
        <f>_xlfn.XLOOKUP('健康师-人工底薪'!A82,'B-a-③呈现-消耗明细表③'!C:C,'B-a-③呈现-消耗明细表③'!D:D,0)</f>
        <v>79</v>
      </c>
      <c r="H82" s="5">
        <f>_xlfn.XLOOKUP(A82,'B-a-③呈现-消耗明细表③'!C:C,'B-a-③呈现-消耗明细表③'!E:E,0)</f>
        <v>40016.480000000003</v>
      </c>
      <c r="I82" s="5">
        <f>IF(F82="",LOOKUP(G82,'A-b-⑥工资核算'!$C$4:$C$7,'A-b-⑥工资核算'!$E$4:$E$7),"")</f>
        <v>0</v>
      </c>
      <c r="J82" s="5">
        <f>IF(F82="",LOOKUP(H82,'A-b-⑥工资核算'!$D$4:$D$7,'A-b-⑥工资核算'!$E$4:$E$7),"")</f>
        <v>3</v>
      </c>
      <c r="K82" s="5">
        <f>IF(AND(I82&gt;0,J82&gt;0),MIN(I82,J82),IF(OR(LOOKUP(G82,'A-b-⑥工资核算'!$C$4:$C$7,'A-b-⑥工资核算'!$E$4:$E$7)&gt;0,LOOKUP(H82,'A-b-⑥工资核算'!$D$4:$D$7,'A-b-⑥工资核算'!$E$4:$E$7)&gt;0),1,0))</f>
        <v>1</v>
      </c>
      <c r="L82" s="5" cm="1">
        <f t="array" ref="L82">IF(A82="","",IF(F82="",_xlfn.IFS(K82='A-b-⑥工资核算'!$E$4,'A-b-⑥工资核算'!$B$4,K82='A-b-⑥工资核算'!$E$5,'A-b-⑥工资核算'!$B$5,K82='A-b-⑥工资核算'!$E$6,'A-b-⑥工资核算'!$B$6,'健康师-人工底薪'!K82='A-b-⑥工资核算'!$E$7,'A-b-⑥工资核算'!$B$7),0))</f>
        <v>2000</v>
      </c>
      <c r="M82" s="7" t="str">
        <f t="shared" si="20"/>
        <v/>
      </c>
      <c r="N82" s="7" t="str">
        <f t="shared" si="21"/>
        <v/>
      </c>
      <c r="O82" s="46" t="str">
        <f>IF(F82="","",LOOKUP(M82,'A-b-⑥工资核算'!$F$4:$F$7,'A-b-⑥工资核算'!$E$4:$E$7))</f>
        <v/>
      </c>
      <c r="P82" s="46" t="str">
        <f>IF(F82="","",LOOKUP(N82,'A-b-⑥工资核算'!$G$4:$G$7,'A-b-⑥工资核算'!$E$4:$E$7))</f>
        <v/>
      </c>
      <c r="Q82" s="5">
        <f>IF(F82="不足",IF(AND(O82&gt;0,P82&gt;0),MIN(O82,P82),IF(OR(LOOKUP(M82,'A-b-⑥工资核算'!$F$4:$F$7,'A-b-⑥工资核算'!$E$4:$E$7)&gt;0,LOOKUP(N82,'A-b-⑥工资核算'!$G$4:$G$7,'A-b-⑥工资核算'!$E$4:$E$7)&gt;0),1,0)),0)</f>
        <v>0</v>
      </c>
      <c r="R82" s="5" cm="1">
        <f t="array" ref="R82">IF(F82="",0,_xlfn.IFS(Q82='A-b-⑥工资核算'!$E$4,'A-b-⑥工资核算'!$B$4,'健康师-人工底薪'!Q82='A-b-⑥工资核算'!$E$5,'A-b-⑥工资核算'!$B$5,Q82='A-b-⑥工资核算'!$E$6,'A-b-⑥工资核算'!$B$6,'健康师-人工底薪'!Q82='A-b-⑥工资核算'!$E$7,'A-b-⑥工资核算'!$B$7))</f>
        <v>0</v>
      </c>
      <c r="S82" s="5">
        <f t="shared" si="22"/>
        <v>2000</v>
      </c>
      <c r="T82" s="5">
        <f t="shared" si="23"/>
        <v>0</v>
      </c>
      <c r="U82" s="8">
        <f t="shared" si="24"/>
        <v>2000</v>
      </c>
      <c r="V82" s="5" t="str">
        <f>IF(F82="",IF(C82=$V$5,IF(F82="",LOOKUP(G82,'A-b-⑥工资核算'!$C$12:$C$15,'A-b-⑥工资核算'!$D$12:$D$15),""),""),"")</f>
        <v/>
      </c>
      <c r="W82" s="5" t="str">
        <f t="shared" si="25"/>
        <v/>
      </c>
      <c r="X82" s="5" t="str">
        <f t="shared" si="26"/>
        <v/>
      </c>
      <c r="Y82" s="5" cm="1">
        <f t="array" ref="Y82">IF(X82="",0,_xlfn.IFS(X82='A-b-⑥工资核算'!$D$12,'A-b-⑥工资核算'!$B$12,X82='A-b-⑥工资核算'!$D$13,'A-b-⑥工资核算'!$B$13,X82='A-b-⑥工资核算'!$D$14,'A-b-⑥工资核算'!$B$14,'健康师-人工底薪'!X82='A-b-⑥工资核算'!$D$15,'A-b-⑥工资核算'!$B$15))</f>
        <v>0</v>
      </c>
      <c r="Z82" s="9" t="str">
        <f>IF(C82=$V$5,IF(F82="不足",LOOKUP(M82,'A-b-⑥工资核算'!$E$12:$E$15,'A-b-⑥工资核算'!$D$12:$D$15),""),"")</f>
        <v/>
      </c>
      <c r="AA82" s="9" t="str">
        <f t="shared" si="27"/>
        <v/>
      </c>
      <c r="AB82" s="5" t="str">
        <f t="shared" si="28"/>
        <v/>
      </c>
      <c r="AC82" s="5" cm="1">
        <f t="array" ref="AC82">IF(AB82="",0,_xlfn.IFS(AB82='A-b-⑥工资核算'!$D$12,'A-b-⑥工资核算'!$B$12,AB82='A-b-⑥工资核算'!$D$13,'A-b-⑥工资核算'!$B$13,AB82='A-b-⑥工资核算'!$D$14,'A-b-⑥工资核算'!$B$14,AB82='A-b-⑥工资核算'!$D$15,'A-b-⑥工资核算'!$B$15))</f>
        <v>0</v>
      </c>
      <c r="AD82" s="9">
        <f t="shared" si="29"/>
        <v>0</v>
      </c>
      <c r="AE82" s="8">
        <f t="shared" si="17"/>
        <v>0</v>
      </c>
      <c r="AF82" s="18">
        <f t="shared" si="18"/>
        <v>2000</v>
      </c>
      <c r="AG82" s="9">
        <f t="shared" si="30"/>
        <v>2000</v>
      </c>
      <c r="AH82" s="55">
        <f>_xlfn.XLOOKUP(A82,[1]工资核对的全字段!$C:$C,[1]工资核对的全字段!$BC:$BC,0)</f>
        <v>2000</v>
      </c>
      <c r="AI82" s="55">
        <f t="shared" si="31"/>
        <v>0</v>
      </c>
    </row>
    <row r="83" spans="1:35" ht="15.75" customHeight="1" x14ac:dyDescent="0.15">
      <c r="A83" s="5" t="str">
        <v>龙巧云</v>
      </c>
      <c r="B83" s="5" t="str">
        <f>_xlfn.XLOOKUP(A83,'B-a-26考勤汇总表'!D:D,'B-a-26考勤汇总表'!A:A,0)</f>
        <v>骑士郡</v>
      </c>
      <c r="C83" s="5" t="str">
        <f>_xlfn.XLOOKUP(B83,'A-b-⑥工资核算'!J:J,'A-b-⑥工资核算'!K:K,0)</f>
        <v>老店</v>
      </c>
      <c r="D83" s="5">
        <f>_xlfn.XLOOKUP(A83,'B-a-26考勤汇总表'!D:D,'B-a-26考勤汇总表'!AP:AP,0)</f>
        <v>31</v>
      </c>
      <c r="E83" s="5">
        <f>IF(A83="","",_xlfn.XLOOKUP(A83,'B-a-26考勤汇总表'!D:D,'B-a-26考勤汇总表'!U:U,0))</f>
        <v>0</v>
      </c>
      <c r="F83" s="5" t="str">
        <f t="shared" si="19"/>
        <v/>
      </c>
      <c r="G83" s="5">
        <f>_xlfn.XLOOKUP('健康师-人工底薪'!A83,'B-a-③呈现-消耗明细表③'!C:C,'B-a-③呈现-消耗明细表③'!D:D,0)</f>
        <v>106</v>
      </c>
      <c r="H83" s="5">
        <f>_xlfn.XLOOKUP(A83,'B-a-③呈现-消耗明细表③'!C:C,'B-a-③呈现-消耗明细表③'!E:E,0)</f>
        <v>19482.240000000002</v>
      </c>
      <c r="I83" s="5">
        <f>IF(F83="",LOOKUP(G83,'A-b-⑥工资核算'!$C$4:$C$7,'A-b-⑥工资核算'!$E$4:$E$7),"")</f>
        <v>1</v>
      </c>
      <c r="J83" s="5">
        <f>IF(F83="",LOOKUP(H83,'A-b-⑥工资核算'!$D$4:$D$7,'A-b-⑥工资核算'!$E$4:$E$7),"")</f>
        <v>1</v>
      </c>
      <c r="K83" s="5">
        <f>IF(AND(I83&gt;0,J83&gt;0),MIN(I83,J83),IF(OR(LOOKUP(G83,'A-b-⑥工资核算'!$C$4:$C$7,'A-b-⑥工资核算'!$E$4:$E$7)&gt;0,LOOKUP(H83,'A-b-⑥工资核算'!$D$4:$D$7,'A-b-⑥工资核算'!$E$4:$E$7)&gt;0),1,0))</f>
        <v>1</v>
      </c>
      <c r="L83" s="5" cm="1">
        <f t="array" ref="L83">IF(A83="","",IF(F83="",_xlfn.IFS(K83='A-b-⑥工资核算'!$E$4,'A-b-⑥工资核算'!$B$4,K83='A-b-⑥工资核算'!$E$5,'A-b-⑥工资核算'!$B$5,K83='A-b-⑥工资核算'!$E$6,'A-b-⑥工资核算'!$B$6,'健康师-人工底薪'!K83='A-b-⑥工资核算'!$E$7,'A-b-⑥工资核算'!$B$7),0))</f>
        <v>2000</v>
      </c>
      <c r="M83" s="7" t="str">
        <f t="shared" si="20"/>
        <v/>
      </c>
      <c r="N83" s="7" t="str">
        <f t="shared" si="21"/>
        <v/>
      </c>
      <c r="O83" s="46" t="str">
        <f>IF(F83="","",LOOKUP(M83,'A-b-⑥工资核算'!$F$4:$F$7,'A-b-⑥工资核算'!$E$4:$E$7))</f>
        <v/>
      </c>
      <c r="P83" s="46" t="str">
        <f>IF(F83="","",LOOKUP(N83,'A-b-⑥工资核算'!$G$4:$G$7,'A-b-⑥工资核算'!$E$4:$E$7))</f>
        <v/>
      </c>
      <c r="Q83" s="5">
        <f>IF(F83="不足",IF(AND(O83&gt;0,P83&gt;0),MIN(O83,P83),IF(OR(LOOKUP(M83,'A-b-⑥工资核算'!$F$4:$F$7,'A-b-⑥工资核算'!$E$4:$E$7)&gt;0,LOOKUP(N83,'A-b-⑥工资核算'!$G$4:$G$7,'A-b-⑥工资核算'!$E$4:$E$7)&gt;0),1,0)),0)</f>
        <v>0</v>
      </c>
      <c r="R83" s="5" cm="1">
        <f t="array" ref="R83">IF(F83="",0,_xlfn.IFS(Q83='A-b-⑥工资核算'!$E$4,'A-b-⑥工资核算'!$B$4,'健康师-人工底薪'!Q83='A-b-⑥工资核算'!$E$5,'A-b-⑥工资核算'!$B$5,Q83='A-b-⑥工资核算'!$E$6,'A-b-⑥工资核算'!$B$6,'健康师-人工底薪'!Q83='A-b-⑥工资核算'!$E$7,'A-b-⑥工资核算'!$B$7))</f>
        <v>0</v>
      </c>
      <c r="S83" s="5">
        <f t="shared" si="22"/>
        <v>2000</v>
      </c>
      <c r="T83" s="5">
        <f t="shared" si="23"/>
        <v>0</v>
      </c>
      <c r="U83" s="8">
        <f t="shared" si="24"/>
        <v>2000</v>
      </c>
      <c r="V83" s="5" t="str">
        <f>IF(F83="",IF(C83=$V$5,IF(F83="",LOOKUP(G83,'A-b-⑥工资核算'!$C$12:$C$15,'A-b-⑥工资核算'!$D$12:$D$15),""),""),"")</f>
        <v/>
      </c>
      <c r="W83" s="5" t="str">
        <f t="shared" si="25"/>
        <v/>
      </c>
      <c r="X83" s="5" t="str">
        <f t="shared" si="26"/>
        <v/>
      </c>
      <c r="Y83" s="5" cm="1">
        <f t="array" ref="Y83">IF(X83="",0,_xlfn.IFS(X83='A-b-⑥工资核算'!$D$12,'A-b-⑥工资核算'!$B$12,X83='A-b-⑥工资核算'!$D$13,'A-b-⑥工资核算'!$B$13,X83='A-b-⑥工资核算'!$D$14,'A-b-⑥工资核算'!$B$14,'健康师-人工底薪'!X83='A-b-⑥工资核算'!$D$15,'A-b-⑥工资核算'!$B$15))</f>
        <v>0</v>
      </c>
      <c r="Z83" s="9" t="str">
        <f>IF(C83=$V$5,IF(F83="不足",LOOKUP(M83,'A-b-⑥工资核算'!$E$12:$E$15,'A-b-⑥工资核算'!$D$12:$D$15),""),"")</f>
        <v/>
      </c>
      <c r="AA83" s="9" t="str">
        <f t="shared" si="27"/>
        <v/>
      </c>
      <c r="AB83" s="5" t="str">
        <f t="shared" si="28"/>
        <v/>
      </c>
      <c r="AC83" s="5" cm="1">
        <f t="array" ref="AC83">IF(AB83="",0,_xlfn.IFS(AB83='A-b-⑥工资核算'!$D$12,'A-b-⑥工资核算'!$B$12,AB83='A-b-⑥工资核算'!$D$13,'A-b-⑥工资核算'!$B$13,AB83='A-b-⑥工资核算'!$D$14,'A-b-⑥工资核算'!$B$14,AB83='A-b-⑥工资核算'!$D$15,'A-b-⑥工资核算'!$B$15))</f>
        <v>0</v>
      </c>
      <c r="AD83" s="9">
        <f t="shared" si="29"/>
        <v>0</v>
      </c>
      <c r="AE83" s="8">
        <f t="shared" si="17"/>
        <v>0</v>
      </c>
      <c r="AF83" s="18">
        <f t="shared" si="18"/>
        <v>2000</v>
      </c>
      <c r="AG83" s="9">
        <f t="shared" si="30"/>
        <v>2000</v>
      </c>
      <c r="AH83" s="55">
        <f>_xlfn.XLOOKUP(A83,[1]工资核对的全字段!$C:$C,[1]工资核对的全字段!$BC:$BC,0)</f>
        <v>2000</v>
      </c>
      <c r="AI83" s="55">
        <f t="shared" si="31"/>
        <v>0</v>
      </c>
    </row>
    <row r="84" spans="1:35" ht="15.75" customHeight="1" x14ac:dyDescent="0.15">
      <c r="A84" s="5" t="str">
        <v>刘裕琼</v>
      </c>
      <c r="B84" s="5" t="str">
        <f>_xlfn.XLOOKUP(A84,'B-a-26考勤汇总表'!D:D,'B-a-26考勤汇总表'!A:A,0)</f>
        <v>骑士郡</v>
      </c>
      <c r="C84" s="5" t="str">
        <f>_xlfn.XLOOKUP(B84,'A-b-⑥工资核算'!J:J,'A-b-⑥工资核算'!K:K,0)</f>
        <v>老店</v>
      </c>
      <c r="D84" s="5">
        <f>_xlfn.XLOOKUP(A84,'B-a-26考勤汇总表'!D:D,'B-a-26考勤汇总表'!AP:AP,0)</f>
        <v>31</v>
      </c>
      <c r="E84" s="5">
        <f>IF(A84="","",_xlfn.XLOOKUP(A84,'B-a-26考勤汇总表'!D:D,'B-a-26考勤汇总表'!U:U,0))</f>
        <v>0</v>
      </c>
      <c r="F84" s="5" t="str">
        <f t="shared" si="19"/>
        <v/>
      </c>
      <c r="G84" s="5">
        <f>_xlfn.XLOOKUP('健康师-人工底薪'!A84,'B-a-③呈现-消耗明细表③'!C:C,'B-a-③呈现-消耗明细表③'!D:D,0)</f>
        <v>101</v>
      </c>
      <c r="H84" s="5">
        <f>_xlfn.XLOOKUP(A84,'B-a-③呈现-消耗明细表③'!C:C,'B-a-③呈现-消耗明细表③'!E:E,0)</f>
        <v>21310.35</v>
      </c>
      <c r="I84" s="5">
        <f>IF(F84="",LOOKUP(G84,'A-b-⑥工资核算'!$C$4:$C$7,'A-b-⑥工资核算'!$E$4:$E$7),"")</f>
        <v>1</v>
      </c>
      <c r="J84" s="5">
        <f>IF(F84="",LOOKUP(H84,'A-b-⑥工资核算'!$D$4:$D$7,'A-b-⑥工资核算'!$E$4:$E$7),"")</f>
        <v>2</v>
      </c>
      <c r="K84" s="5">
        <f>IF(AND(I84&gt;0,J84&gt;0),MIN(I84,J84),IF(OR(LOOKUP(G84,'A-b-⑥工资核算'!$C$4:$C$7,'A-b-⑥工资核算'!$E$4:$E$7)&gt;0,LOOKUP(H84,'A-b-⑥工资核算'!$D$4:$D$7,'A-b-⑥工资核算'!$E$4:$E$7)&gt;0),1,0))</f>
        <v>1</v>
      </c>
      <c r="L84" s="5" cm="1">
        <f t="array" ref="L84">IF(A84="","",IF(F84="",_xlfn.IFS(K84='A-b-⑥工资核算'!$E$4,'A-b-⑥工资核算'!$B$4,K84='A-b-⑥工资核算'!$E$5,'A-b-⑥工资核算'!$B$5,K84='A-b-⑥工资核算'!$E$6,'A-b-⑥工资核算'!$B$6,'健康师-人工底薪'!K84='A-b-⑥工资核算'!$E$7,'A-b-⑥工资核算'!$B$7),0))</f>
        <v>2000</v>
      </c>
      <c r="M84" s="7" t="str">
        <f t="shared" si="20"/>
        <v/>
      </c>
      <c r="N84" s="7" t="str">
        <f t="shared" si="21"/>
        <v/>
      </c>
      <c r="O84" s="46" t="str">
        <f>IF(F84="","",LOOKUP(M84,'A-b-⑥工资核算'!$F$4:$F$7,'A-b-⑥工资核算'!$E$4:$E$7))</f>
        <v/>
      </c>
      <c r="P84" s="46" t="str">
        <f>IF(F84="","",LOOKUP(N84,'A-b-⑥工资核算'!$G$4:$G$7,'A-b-⑥工资核算'!$E$4:$E$7))</f>
        <v/>
      </c>
      <c r="Q84" s="5">
        <f>IF(F84="不足",IF(AND(O84&gt;0,P84&gt;0),MIN(O84,P84),IF(OR(LOOKUP(M84,'A-b-⑥工资核算'!$F$4:$F$7,'A-b-⑥工资核算'!$E$4:$E$7)&gt;0,LOOKUP(N84,'A-b-⑥工资核算'!$G$4:$G$7,'A-b-⑥工资核算'!$E$4:$E$7)&gt;0),1,0)),0)</f>
        <v>0</v>
      </c>
      <c r="R84" s="5" cm="1">
        <f t="array" ref="R84">IF(F84="",0,_xlfn.IFS(Q84='A-b-⑥工资核算'!$E$4,'A-b-⑥工资核算'!$B$4,'健康师-人工底薪'!Q84='A-b-⑥工资核算'!$E$5,'A-b-⑥工资核算'!$B$5,Q84='A-b-⑥工资核算'!$E$6,'A-b-⑥工资核算'!$B$6,'健康师-人工底薪'!Q84='A-b-⑥工资核算'!$E$7,'A-b-⑥工资核算'!$B$7))</f>
        <v>0</v>
      </c>
      <c r="S84" s="5">
        <f t="shared" si="22"/>
        <v>2000</v>
      </c>
      <c r="T84" s="5">
        <f t="shared" si="23"/>
        <v>0</v>
      </c>
      <c r="U84" s="8">
        <f t="shared" si="24"/>
        <v>2000</v>
      </c>
      <c r="V84" s="5" t="str">
        <f>IF(F84="",IF(C84=$V$5,IF(F84="",LOOKUP(G84,'A-b-⑥工资核算'!$C$12:$C$15,'A-b-⑥工资核算'!$D$12:$D$15),""),""),"")</f>
        <v/>
      </c>
      <c r="W84" s="5" t="str">
        <f t="shared" si="25"/>
        <v/>
      </c>
      <c r="X84" s="5" t="str">
        <f t="shared" si="26"/>
        <v/>
      </c>
      <c r="Y84" s="5" cm="1">
        <f t="array" ref="Y84">IF(X84="",0,_xlfn.IFS(X84='A-b-⑥工资核算'!$D$12,'A-b-⑥工资核算'!$B$12,X84='A-b-⑥工资核算'!$D$13,'A-b-⑥工资核算'!$B$13,X84='A-b-⑥工资核算'!$D$14,'A-b-⑥工资核算'!$B$14,'健康师-人工底薪'!X84='A-b-⑥工资核算'!$D$15,'A-b-⑥工资核算'!$B$15))</f>
        <v>0</v>
      </c>
      <c r="Z84" s="9" t="str">
        <f>IF(C84=$V$5,IF(F84="不足",LOOKUP(M84,'A-b-⑥工资核算'!$E$12:$E$15,'A-b-⑥工资核算'!$D$12:$D$15),""),"")</f>
        <v/>
      </c>
      <c r="AA84" s="9" t="str">
        <f t="shared" si="27"/>
        <v/>
      </c>
      <c r="AB84" s="5" t="str">
        <f t="shared" si="28"/>
        <v/>
      </c>
      <c r="AC84" s="5" cm="1">
        <f t="array" ref="AC84">IF(AB84="",0,_xlfn.IFS(AB84='A-b-⑥工资核算'!$D$12,'A-b-⑥工资核算'!$B$12,AB84='A-b-⑥工资核算'!$D$13,'A-b-⑥工资核算'!$B$13,AB84='A-b-⑥工资核算'!$D$14,'A-b-⑥工资核算'!$B$14,AB84='A-b-⑥工资核算'!$D$15,'A-b-⑥工资核算'!$B$15))</f>
        <v>0</v>
      </c>
      <c r="AD84" s="9">
        <f t="shared" si="29"/>
        <v>0</v>
      </c>
      <c r="AE84" s="8">
        <f t="shared" si="17"/>
        <v>0</v>
      </c>
      <c r="AF84" s="18">
        <f t="shared" si="18"/>
        <v>2000</v>
      </c>
      <c r="AG84" s="9">
        <f t="shared" si="30"/>
        <v>2000</v>
      </c>
      <c r="AH84" s="55">
        <f>_xlfn.XLOOKUP(A84,[1]工资核对的全字段!$C:$C,[1]工资核对的全字段!$BC:$BC,0)</f>
        <v>2000</v>
      </c>
      <c r="AI84" s="55">
        <f t="shared" si="31"/>
        <v>0</v>
      </c>
    </row>
    <row r="85" spans="1:35" ht="15.75" customHeight="1" x14ac:dyDescent="0.15">
      <c r="A85" s="5" t="str">
        <v>唐施语</v>
      </c>
      <c r="B85" s="5" t="str">
        <f>_xlfn.XLOOKUP(A85,'B-a-26考勤汇总表'!D:D,'B-a-26考勤汇总表'!A:A,0)</f>
        <v>骑士郡</v>
      </c>
      <c r="C85" s="5" t="str">
        <f>_xlfn.XLOOKUP(B85,'A-b-⑥工资核算'!J:J,'A-b-⑥工资核算'!K:K,0)</f>
        <v>老店</v>
      </c>
      <c r="D85" s="5">
        <f>_xlfn.XLOOKUP(A85,'B-a-26考勤汇总表'!D:D,'B-a-26考勤汇总表'!AP:AP,0)</f>
        <v>31</v>
      </c>
      <c r="E85" s="5">
        <f>IF(A85="","",_xlfn.XLOOKUP(A85,'B-a-26考勤汇总表'!D:D,'B-a-26考勤汇总表'!U:U,0))</f>
        <v>0</v>
      </c>
      <c r="F85" s="5" t="str">
        <f t="shared" si="19"/>
        <v/>
      </c>
      <c r="G85" s="5">
        <f>_xlfn.XLOOKUP('健康师-人工底薪'!A85,'B-a-③呈现-消耗明细表③'!C:C,'B-a-③呈现-消耗明细表③'!D:D,0)</f>
        <v>101</v>
      </c>
      <c r="H85" s="5">
        <f>_xlfn.XLOOKUP(A85,'B-a-③呈现-消耗明细表③'!C:C,'B-a-③呈现-消耗明细表③'!E:E,0)</f>
        <v>18303.84</v>
      </c>
      <c r="I85" s="5">
        <f>IF(F85="",LOOKUP(G85,'A-b-⑥工资核算'!$C$4:$C$7,'A-b-⑥工资核算'!$E$4:$E$7),"")</f>
        <v>1</v>
      </c>
      <c r="J85" s="5">
        <f>IF(F85="",LOOKUP(H85,'A-b-⑥工资核算'!$D$4:$D$7,'A-b-⑥工资核算'!$E$4:$E$7),"")</f>
        <v>1</v>
      </c>
      <c r="K85" s="5">
        <f>IF(AND(I85&gt;0,J85&gt;0),MIN(I85,J85),IF(OR(LOOKUP(G85,'A-b-⑥工资核算'!$C$4:$C$7,'A-b-⑥工资核算'!$E$4:$E$7)&gt;0,LOOKUP(H85,'A-b-⑥工资核算'!$D$4:$D$7,'A-b-⑥工资核算'!$E$4:$E$7)&gt;0),1,0))</f>
        <v>1</v>
      </c>
      <c r="L85" s="5" cm="1">
        <f t="array" ref="L85">IF(A85="","",IF(F85="",_xlfn.IFS(K85='A-b-⑥工资核算'!$E$4,'A-b-⑥工资核算'!$B$4,K85='A-b-⑥工资核算'!$E$5,'A-b-⑥工资核算'!$B$5,K85='A-b-⑥工资核算'!$E$6,'A-b-⑥工资核算'!$B$6,'健康师-人工底薪'!K85='A-b-⑥工资核算'!$E$7,'A-b-⑥工资核算'!$B$7),0))</f>
        <v>2000</v>
      </c>
      <c r="M85" s="7" t="str">
        <f t="shared" si="20"/>
        <v/>
      </c>
      <c r="N85" s="7" t="str">
        <f t="shared" si="21"/>
        <v/>
      </c>
      <c r="O85" s="46" t="str">
        <f>IF(F85="","",LOOKUP(M85,'A-b-⑥工资核算'!$F$4:$F$7,'A-b-⑥工资核算'!$E$4:$E$7))</f>
        <v/>
      </c>
      <c r="P85" s="46" t="str">
        <f>IF(F85="","",LOOKUP(N85,'A-b-⑥工资核算'!$G$4:$G$7,'A-b-⑥工资核算'!$E$4:$E$7))</f>
        <v/>
      </c>
      <c r="Q85" s="5">
        <f>IF(F85="不足",IF(AND(O85&gt;0,P85&gt;0),MIN(O85,P85),IF(OR(LOOKUP(M85,'A-b-⑥工资核算'!$F$4:$F$7,'A-b-⑥工资核算'!$E$4:$E$7)&gt;0,LOOKUP(N85,'A-b-⑥工资核算'!$G$4:$G$7,'A-b-⑥工资核算'!$E$4:$E$7)&gt;0),1,0)),0)</f>
        <v>0</v>
      </c>
      <c r="R85" s="5" cm="1">
        <f t="array" ref="R85">IF(F85="",0,_xlfn.IFS(Q85='A-b-⑥工资核算'!$E$4,'A-b-⑥工资核算'!$B$4,'健康师-人工底薪'!Q85='A-b-⑥工资核算'!$E$5,'A-b-⑥工资核算'!$B$5,Q85='A-b-⑥工资核算'!$E$6,'A-b-⑥工资核算'!$B$6,'健康师-人工底薪'!Q85='A-b-⑥工资核算'!$E$7,'A-b-⑥工资核算'!$B$7))</f>
        <v>0</v>
      </c>
      <c r="S85" s="5">
        <f t="shared" si="22"/>
        <v>2000</v>
      </c>
      <c r="T85" s="5">
        <f t="shared" si="23"/>
        <v>0</v>
      </c>
      <c r="U85" s="8">
        <f t="shared" si="24"/>
        <v>2000</v>
      </c>
      <c r="V85" s="5" t="str">
        <f>IF(F85="",IF(C85=$V$5,IF(F85="",LOOKUP(G85,'A-b-⑥工资核算'!$C$12:$C$15,'A-b-⑥工资核算'!$D$12:$D$15),""),""),"")</f>
        <v/>
      </c>
      <c r="W85" s="5" t="str">
        <f t="shared" si="25"/>
        <v/>
      </c>
      <c r="X85" s="5" t="str">
        <f t="shared" si="26"/>
        <v/>
      </c>
      <c r="Y85" s="5" cm="1">
        <f t="array" ref="Y85">IF(X85="",0,_xlfn.IFS(X85='A-b-⑥工资核算'!$D$12,'A-b-⑥工资核算'!$B$12,X85='A-b-⑥工资核算'!$D$13,'A-b-⑥工资核算'!$B$13,X85='A-b-⑥工资核算'!$D$14,'A-b-⑥工资核算'!$B$14,'健康师-人工底薪'!X85='A-b-⑥工资核算'!$D$15,'A-b-⑥工资核算'!$B$15))</f>
        <v>0</v>
      </c>
      <c r="Z85" s="9" t="str">
        <f>IF(C85=$V$5,IF(F85="不足",LOOKUP(M85,'A-b-⑥工资核算'!$E$12:$E$15,'A-b-⑥工资核算'!$D$12:$D$15),""),"")</f>
        <v/>
      </c>
      <c r="AA85" s="9" t="str">
        <f t="shared" si="27"/>
        <v/>
      </c>
      <c r="AB85" s="5" t="str">
        <f t="shared" si="28"/>
        <v/>
      </c>
      <c r="AC85" s="5" cm="1">
        <f t="array" ref="AC85">IF(AB85="",0,_xlfn.IFS(AB85='A-b-⑥工资核算'!$D$12,'A-b-⑥工资核算'!$B$12,AB85='A-b-⑥工资核算'!$D$13,'A-b-⑥工资核算'!$B$13,AB85='A-b-⑥工资核算'!$D$14,'A-b-⑥工资核算'!$B$14,AB85='A-b-⑥工资核算'!$D$15,'A-b-⑥工资核算'!$B$15))</f>
        <v>0</v>
      </c>
      <c r="AD85" s="9">
        <f t="shared" si="29"/>
        <v>0</v>
      </c>
      <c r="AE85" s="8">
        <f t="shared" si="17"/>
        <v>0</v>
      </c>
      <c r="AF85" s="18">
        <f t="shared" si="18"/>
        <v>2000</v>
      </c>
      <c r="AG85" s="9">
        <f t="shared" si="30"/>
        <v>2000</v>
      </c>
      <c r="AH85" s="55">
        <f>_xlfn.XLOOKUP(A85,[1]工资核对的全字段!$C:$C,[1]工资核对的全字段!$BC:$BC,0)</f>
        <v>2000</v>
      </c>
      <c r="AI85" s="55">
        <f t="shared" si="31"/>
        <v>0</v>
      </c>
    </row>
    <row r="86" spans="1:35" ht="15.75" customHeight="1" x14ac:dyDescent="0.15">
      <c r="A86" s="5" t="str">
        <v>谭福英</v>
      </c>
      <c r="B86" s="5" t="str">
        <f>_xlfn.XLOOKUP(A86,'B-a-26考勤汇总表'!D:D,'B-a-26考勤汇总表'!A:A,0)</f>
        <v>骑士郡</v>
      </c>
      <c r="C86" s="5" t="str">
        <f>_xlfn.XLOOKUP(B86,'A-b-⑥工资核算'!J:J,'A-b-⑥工资核算'!K:K,0)</f>
        <v>老店</v>
      </c>
      <c r="D86" s="5">
        <f>_xlfn.XLOOKUP(A86,'B-a-26考勤汇总表'!D:D,'B-a-26考勤汇总表'!AP:AP,0)</f>
        <v>31</v>
      </c>
      <c r="E86" s="5">
        <f>IF(A86="","",_xlfn.XLOOKUP(A86,'B-a-26考勤汇总表'!D:D,'B-a-26考勤汇总表'!U:U,0))</f>
        <v>0</v>
      </c>
      <c r="F86" s="5" t="str">
        <f t="shared" si="19"/>
        <v/>
      </c>
      <c r="G86" s="5">
        <f>_xlfn.XLOOKUP('健康师-人工底薪'!A86,'B-a-③呈现-消耗明细表③'!C:C,'B-a-③呈现-消耗明细表③'!D:D,0)</f>
        <v>109</v>
      </c>
      <c r="H86" s="5">
        <f>_xlfn.XLOOKUP(A86,'B-a-③呈现-消耗明细表③'!C:C,'B-a-③呈现-消耗明细表③'!E:E,0)</f>
        <v>12395.25</v>
      </c>
      <c r="I86" s="5">
        <f>IF(F86="",LOOKUP(G86,'A-b-⑥工资核算'!$C$4:$C$7,'A-b-⑥工资核算'!$E$4:$E$7),"")</f>
        <v>1</v>
      </c>
      <c r="J86" s="5">
        <f>IF(F86="",LOOKUP(H86,'A-b-⑥工资核算'!$D$4:$D$7,'A-b-⑥工资核算'!$E$4:$E$7),"")</f>
        <v>1</v>
      </c>
      <c r="K86" s="5">
        <f>IF(AND(I86&gt;0,J86&gt;0),MIN(I86,J86),IF(OR(LOOKUP(G86,'A-b-⑥工资核算'!$C$4:$C$7,'A-b-⑥工资核算'!$E$4:$E$7)&gt;0,LOOKUP(H86,'A-b-⑥工资核算'!$D$4:$D$7,'A-b-⑥工资核算'!$E$4:$E$7)&gt;0),1,0))</f>
        <v>1</v>
      </c>
      <c r="L86" s="5" cm="1">
        <f t="array" ref="L86">IF(A86="","",IF(F86="",_xlfn.IFS(K86='A-b-⑥工资核算'!$E$4,'A-b-⑥工资核算'!$B$4,K86='A-b-⑥工资核算'!$E$5,'A-b-⑥工资核算'!$B$5,K86='A-b-⑥工资核算'!$E$6,'A-b-⑥工资核算'!$B$6,'健康师-人工底薪'!K86='A-b-⑥工资核算'!$E$7,'A-b-⑥工资核算'!$B$7),0))</f>
        <v>2000</v>
      </c>
      <c r="M86" s="7" t="str">
        <f t="shared" si="20"/>
        <v/>
      </c>
      <c r="N86" s="7" t="str">
        <f t="shared" si="21"/>
        <v/>
      </c>
      <c r="O86" s="46" t="str">
        <f>IF(F86="","",LOOKUP(M86,'A-b-⑥工资核算'!$F$4:$F$7,'A-b-⑥工资核算'!$E$4:$E$7))</f>
        <v/>
      </c>
      <c r="P86" s="46" t="str">
        <f>IF(F86="","",LOOKUP(N86,'A-b-⑥工资核算'!$G$4:$G$7,'A-b-⑥工资核算'!$E$4:$E$7))</f>
        <v/>
      </c>
      <c r="Q86" s="5">
        <f>IF(F86="不足",IF(AND(O86&gt;0,P86&gt;0),MIN(O86,P86),IF(OR(LOOKUP(M86,'A-b-⑥工资核算'!$F$4:$F$7,'A-b-⑥工资核算'!$E$4:$E$7)&gt;0,LOOKUP(N86,'A-b-⑥工资核算'!$G$4:$G$7,'A-b-⑥工资核算'!$E$4:$E$7)&gt;0),1,0)),0)</f>
        <v>0</v>
      </c>
      <c r="R86" s="5" cm="1">
        <f t="array" ref="R86">IF(F86="",0,_xlfn.IFS(Q86='A-b-⑥工资核算'!$E$4,'A-b-⑥工资核算'!$B$4,'健康师-人工底薪'!Q86='A-b-⑥工资核算'!$E$5,'A-b-⑥工资核算'!$B$5,Q86='A-b-⑥工资核算'!$E$6,'A-b-⑥工资核算'!$B$6,'健康师-人工底薪'!Q86='A-b-⑥工资核算'!$E$7,'A-b-⑥工资核算'!$B$7))</f>
        <v>0</v>
      </c>
      <c r="S86" s="5">
        <f t="shared" si="22"/>
        <v>2000</v>
      </c>
      <c r="T86" s="5">
        <f t="shared" si="23"/>
        <v>0</v>
      </c>
      <c r="U86" s="8">
        <f t="shared" si="24"/>
        <v>2000</v>
      </c>
      <c r="V86" s="5" t="str">
        <f>IF(F86="",IF(C86=$V$5,IF(F86="",LOOKUP(G86,'A-b-⑥工资核算'!$C$12:$C$15,'A-b-⑥工资核算'!$D$12:$D$15),""),""),"")</f>
        <v/>
      </c>
      <c r="W86" s="5" t="str">
        <f t="shared" si="25"/>
        <v/>
      </c>
      <c r="X86" s="5" t="str">
        <f t="shared" si="26"/>
        <v/>
      </c>
      <c r="Y86" s="5" cm="1">
        <f t="array" ref="Y86">IF(X86="",0,_xlfn.IFS(X86='A-b-⑥工资核算'!$D$12,'A-b-⑥工资核算'!$B$12,X86='A-b-⑥工资核算'!$D$13,'A-b-⑥工资核算'!$B$13,X86='A-b-⑥工资核算'!$D$14,'A-b-⑥工资核算'!$B$14,'健康师-人工底薪'!X86='A-b-⑥工资核算'!$D$15,'A-b-⑥工资核算'!$B$15))</f>
        <v>0</v>
      </c>
      <c r="Z86" s="9" t="str">
        <f>IF(C86=$V$5,IF(F86="不足",LOOKUP(M86,'A-b-⑥工资核算'!$E$12:$E$15,'A-b-⑥工资核算'!$D$12:$D$15),""),"")</f>
        <v/>
      </c>
      <c r="AA86" s="9" t="str">
        <f t="shared" si="27"/>
        <v/>
      </c>
      <c r="AB86" s="5" t="str">
        <f t="shared" si="28"/>
        <v/>
      </c>
      <c r="AC86" s="5" cm="1">
        <f t="array" ref="AC86">IF(AB86="",0,_xlfn.IFS(AB86='A-b-⑥工资核算'!$D$12,'A-b-⑥工资核算'!$B$12,AB86='A-b-⑥工资核算'!$D$13,'A-b-⑥工资核算'!$B$13,AB86='A-b-⑥工资核算'!$D$14,'A-b-⑥工资核算'!$B$14,AB86='A-b-⑥工资核算'!$D$15,'A-b-⑥工资核算'!$B$15))</f>
        <v>0</v>
      </c>
      <c r="AD86" s="9">
        <f t="shared" si="29"/>
        <v>0</v>
      </c>
      <c r="AE86" s="8">
        <f t="shared" si="17"/>
        <v>0</v>
      </c>
      <c r="AF86" s="18">
        <f t="shared" si="18"/>
        <v>2000</v>
      </c>
      <c r="AG86" s="9">
        <f t="shared" si="30"/>
        <v>2000</v>
      </c>
      <c r="AH86" s="55">
        <f>_xlfn.XLOOKUP(A86,[1]工资核对的全字段!$C:$C,[1]工资核对的全字段!$BC:$BC,0)</f>
        <v>2000</v>
      </c>
      <c r="AI86" s="55">
        <f t="shared" si="31"/>
        <v>0</v>
      </c>
    </row>
    <row r="87" spans="1:35" ht="15.75" customHeight="1" x14ac:dyDescent="0.15">
      <c r="A87" s="5" t="str">
        <v>李凤</v>
      </c>
      <c r="B87" s="5" t="str">
        <f>_xlfn.XLOOKUP(A87,'B-a-26考勤汇总表'!D:D,'B-a-26考勤汇总表'!A:A,0)</f>
        <v>骑士郡</v>
      </c>
      <c r="C87" s="5" t="str">
        <f>_xlfn.XLOOKUP(B87,'A-b-⑥工资核算'!J:J,'A-b-⑥工资核算'!K:K,0)</f>
        <v>老店</v>
      </c>
      <c r="D87" s="5">
        <f>_xlfn.XLOOKUP(A87,'B-a-26考勤汇总表'!D:D,'B-a-26考勤汇总表'!AP:AP,0)</f>
        <v>31</v>
      </c>
      <c r="E87" s="5">
        <f>IF(A87="","",_xlfn.XLOOKUP(A87,'B-a-26考勤汇总表'!D:D,'B-a-26考勤汇总表'!U:U,0))</f>
        <v>0</v>
      </c>
      <c r="F87" s="5" t="str">
        <f t="shared" si="19"/>
        <v/>
      </c>
      <c r="G87" s="5">
        <f>_xlfn.XLOOKUP('健康师-人工底薪'!A87,'B-a-③呈现-消耗明细表③'!C:C,'B-a-③呈现-消耗明细表③'!D:D,0)</f>
        <v>85</v>
      </c>
      <c r="H87" s="5">
        <f>_xlfn.XLOOKUP(A87,'B-a-③呈现-消耗明细表③'!C:C,'B-a-③呈现-消耗明细表③'!E:E,0)</f>
        <v>7126.18</v>
      </c>
      <c r="I87" s="5">
        <f>IF(F87="",LOOKUP(G87,'A-b-⑥工资核算'!$C$4:$C$7,'A-b-⑥工资核算'!$E$4:$E$7),"")</f>
        <v>0</v>
      </c>
      <c r="J87" s="5">
        <f>IF(F87="",LOOKUP(H87,'A-b-⑥工资核算'!$D$4:$D$7,'A-b-⑥工资核算'!$E$4:$E$7),"")</f>
        <v>0</v>
      </c>
      <c r="K87" s="5">
        <f>IF(AND(I87&gt;0,J87&gt;0),MIN(I87,J87),IF(OR(LOOKUP(G87,'A-b-⑥工资核算'!$C$4:$C$7,'A-b-⑥工资核算'!$E$4:$E$7)&gt;0,LOOKUP(H87,'A-b-⑥工资核算'!$D$4:$D$7,'A-b-⑥工资核算'!$E$4:$E$7)&gt;0),1,0))</f>
        <v>0</v>
      </c>
      <c r="L87" s="5" cm="1">
        <f t="array" ref="L87">IF(A87="","",IF(F87="",_xlfn.IFS(K87='A-b-⑥工资核算'!$E$4,'A-b-⑥工资核算'!$B$4,K87='A-b-⑥工资核算'!$E$5,'A-b-⑥工资核算'!$B$5,K87='A-b-⑥工资核算'!$E$6,'A-b-⑥工资核算'!$B$6,'健康师-人工底薪'!K87='A-b-⑥工资核算'!$E$7,'A-b-⑥工资核算'!$B$7),0))</f>
        <v>1800</v>
      </c>
      <c r="M87" s="7" t="str">
        <f t="shared" si="20"/>
        <v/>
      </c>
      <c r="N87" s="7" t="str">
        <f t="shared" si="21"/>
        <v/>
      </c>
      <c r="O87" s="46" t="str">
        <f>IF(F87="","",LOOKUP(M87,'A-b-⑥工资核算'!$F$4:$F$7,'A-b-⑥工资核算'!$E$4:$E$7))</f>
        <v/>
      </c>
      <c r="P87" s="46" t="str">
        <f>IF(F87="","",LOOKUP(N87,'A-b-⑥工资核算'!$G$4:$G$7,'A-b-⑥工资核算'!$E$4:$E$7))</f>
        <v/>
      </c>
      <c r="Q87" s="5">
        <f>IF(F87="不足",IF(AND(O87&gt;0,P87&gt;0),MIN(O87,P87),IF(OR(LOOKUP(M87,'A-b-⑥工资核算'!$F$4:$F$7,'A-b-⑥工资核算'!$E$4:$E$7)&gt;0,LOOKUP(N87,'A-b-⑥工资核算'!$G$4:$G$7,'A-b-⑥工资核算'!$E$4:$E$7)&gt;0),1,0)),0)</f>
        <v>0</v>
      </c>
      <c r="R87" s="5" cm="1">
        <f t="array" ref="R87">IF(F87="",0,_xlfn.IFS(Q87='A-b-⑥工资核算'!$E$4,'A-b-⑥工资核算'!$B$4,'健康师-人工底薪'!Q87='A-b-⑥工资核算'!$E$5,'A-b-⑥工资核算'!$B$5,Q87='A-b-⑥工资核算'!$E$6,'A-b-⑥工资核算'!$B$6,'健康师-人工底薪'!Q87='A-b-⑥工资核算'!$E$7,'A-b-⑥工资核算'!$B$7))</f>
        <v>0</v>
      </c>
      <c r="S87" s="5">
        <f t="shared" si="22"/>
        <v>1800</v>
      </c>
      <c r="T87" s="5">
        <f t="shared" si="23"/>
        <v>0</v>
      </c>
      <c r="U87" s="8">
        <f t="shared" si="24"/>
        <v>1800</v>
      </c>
      <c r="V87" s="5" t="str">
        <f>IF(F87="",IF(C87=$V$5,IF(F87="",LOOKUP(G87,'A-b-⑥工资核算'!$C$12:$C$15,'A-b-⑥工资核算'!$D$12:$D$15),""),""),"")</f>
        <v/>
      </c>
      <c r="W87" s="5" t="str">
        <f t="shared" si="25"/>
        <v/>
      </c>
      <c r="X87" s="5" t="str">
        <f t="shared" si="26"/>
        <v/>
      </c>
      <c r="Y87" s="5" cm="1">
        <f t="array" ref="Y87">IF(X87="",0,_xlfn.IFS(X87='A-b-⑥工资核算'!$D$12,'A-b-⑥工资核算'!$B$12,X87='A-b-⑥工资核算'!$D$13,'A-b-⑥工资核算'!$B$13,X87='A-b-⑥工资核算'!$D$14,'A-b-⑥工资核算'!$B$14,'健康师-人工底薪'!X87='A-b-⑥工资核算'!$D$15,'A-b-⑥工资核算'!$B$15))</f>
        <v>0</v>
      </c>
      <c r="Z87" s="9" t="str">
        <f>IF(C87=$V$5,IF(F87="不足",LOOKUP(M87,'A-b-⑥工资核算'!$E$12:$E$15,'A-b-⑥工资核算'!$D$12:$D$15),""),"")</f>
        <v/>
      </c>
      <c r="AA87" s="9" t="str">
        <f t="shared" si="27"/>
        <v/>
      </c>
      <c r="AB87" s="5" t="str">
        <f t="shared" si="28"/>
        <v/>
      </c>
      <c r="AC87" s="5" cm="1">
        <f t="array" ref="AC87">IF(AB87="",0,_xlfn.IFS(AB87='A-b-⑥工资核算'!$D$12,'A-b-⑥工资核算'!$B$12,AB87='A-b-⑥工资核算'!$D$13,'A-b-⑥工资核算'!$B$13,AB87='A-b-⑥工资核算'!$D$14,'A-b-⑥工资核算'!$B$14,AB87='A-b-⑥工资核算'!$D$15,'A-b-⑥工资核算'!$B$15))</f>
        <v>0</v>
      </c>
      <c r="AD87" s="9">
        <f t="shared" si="29"/>
        <v>0</v>
      </c>
      <c r="AE87" s="8">
        <f t="shared" si="17"/>
        <v>0</v>
      </c>
      <c r="AF87" s="18">
        <f t="shared" si="18"/>
        <v>1800</v>
      </c>
      <c r="AG87" s="9">
        <f t="shared" si="30"/>
        <v>1800</v>
      </c>
      <c r="AH87" s="55">
        <f>_xlfn.XLOOKUP(A87,[1]工资核对的全字段!$C:$C,[1]工资核对的全字段!$BC:$BC,0)</f>
        <v>1800</v>
      </c>
      <c r="AI87" s="55">
        <f t="shared" si="31"/>
        <v>0</v>
      </c>
    </row>
    <row r="88" spans="1:35" ht="15.75" customHeight="1" x14ac:dyDescent="0.15">
      <c r="A88" s="5" t="str">
        <v>王红</v>
      </c>
      <c r="B88" s="5" t="str">
        <f>_xlfn.XLOOKUP(A88,'B-a-26考勤汇总表'!D:D,'B-a-26考勤汇总表'!A:A,0)</f>
        <v>明信</v>
      </c>
      <c r="C88" s="5" t="str">
        <f>_xlfn.XLOOKUP(B88,'A-b-⑥工资核算'!J:J,'A-b-⑥工资核算'!K:K,0)</f>
        <v>老店</v>
      </c>
      <c r="D88" s="5">
        <f>_xlfn.XLOOKUP(A88,'B-a-26考勤汇总表'!D:D,'B-a-26考勤汇总表'!AP:AP,0)</f>
        <v>31</v>
      </c>
      <c r="E88" s="5">
        <f>IF(A88="","",_xlfn.XLOOKUP(A88,'B-a-26考勤汇总表'!D:D,'B-a-26考勤汇总表'!U:U,0))</f>
        <v>0</v>
      </c>
      <c r="F88" s="5" t="str">
        <f t="shared" si="19"/>
        <v/>
      </c>
      <c r="G88" s="5">
        <f>_xlfn.XLOOKUP('健康师-人工底薪'!A88,'B-a-③呈现-消耗明细表③'!C:C,'B-a-③呈现-消耗明细表③'!D:D,0)</f>
        <v>109.5</v>
      </c>
      <c r="H88" s="5">
        <f>_xlfn.XLOOKUP(A88,'B-a-③呈现-消耗明细表③'!C:C,'B-a-③呈现-消耗明细表③'!E:E,0)</f>
        <v>11864.38</v>
      </c>
      <c r="I88" s="5">
        <f>IF(F88="",LOOKUP(G88,'A-b-⑥工资核算'!$C$4:$C$7,'A-b-⑥工资核算'!$E$4:$E$7),"")</f>
        <v>1</v>
      </c>
      <c r="J88" s="5">
        <f>IF(F88="",LOOKUP(H88,'A-b-⑥工资核算'!$D$4:$D$7,'A-b-⑥工资核算'!$E$4:$E$7),"")</f>
        <v>1</v>
      </c>
      <c r="K88" s="5">
        <f>IF(AND(I88&gt;0,J88&gt;0),MIN(I88,J88),IF(OR(LOOKUP(G88,'A-b-⑥工资核算'!$C$4:$C$7,'A-b-⑥工资核算'!$E$4:$E$7)&gt;0,LOOKUP(H88,'A-b-⑥工资核算'!$D$4:$D$7,'A-b-⑥工资核算'!$E$4:$E$7)&gt;0),1,0))</f>
        <v>1</v>
      </c>
      <c r="L88" s="5" cm="1">
        <f t="array" ref="L88">IF(A88="","",IF(F88="",_xlfn.IFS(K88='A-b-⑥工资核算'!$E$4,'A-b-⑥工资核算'!$B$4,K88='A-b-⑥工资核算'!$E$5,'A-b-⑥工资核算'!$B$5,K88='A-b-⑥工资核算'!$E$6,'A-b-⑥工资核算'!$B$6,'健康师-人工底薪'!K88='A-b-⑥工资核算'!$E$7,'A-b-⑥工资核算'!$B$7),0))</f>
        <v>2000</v>
      </c>
      <c r="M88" s="7" t="str">
        <f t="shared" si="20"/>
        <v/>
      </c>
      <c r="N88" s="7" t="str">
        <f t="shared" si="21"/>
        <v/>
      </c>
      <c r="O88" s="46" t="str">
        <f>IF(F88="","",LOOKUP(M88,'A-b-⑥工资核算'!$F$4:$F$7,'A-b-⑥工资核算'!$E$4:$E$7))</f>
        <v/>
      </c>
      <c r="P88" s="46" t="str">
        <f>IF(F88="","",LOOKUP(N88,'A-b-⑥工资核算'!$G$4:$G$7,'A-b-⑥工资核算'!$E$4:$E$7))</f>
        <v/>
      </c>
      <c r="Q88" s="5">
        <f>IF(F88="不足",IF(AND(O88&gt;0,P88&gt;0),MIN(O88,P88),IF(OR(LOOKUP(M88,'A-b-⑥工资核算'!$F$4:$F$7,'A-b-⑥工资核算'!$E$4:$E$7)&gt;0,LOOKUP(N88,'A-b-⑥工资核算'!$G$4:$G$7,'A-b-⑥工资核算'!$E$4:$E$7)&gt;0),1,0)),0)</f>
        <v>0</v>
      </c>
      <c r="R88" s="5" cm="1">
        <f t="array" ref="R88">IF(F88="",0,_xlfn.IFS(Q88='A-b-⑥工资核算'!$E$4,'A-b-⑥工资核算'!$B$4,'健康师-人工底薪'!Q88='A-b-⑥工资核算'!$E$5,'A-b-⑥工资核算'!$B$5,Q88='A-b-⑥工资核算'!$E$6,'A-b-⑥工资核算'!$B$6,'健康师-人工底薪'!Q88='A-b-⑥工资核算'!$E$7,'A-b-⑥工资核算'!$B$7))</f>
        <v>0</v>
      </c>
      <c r="S88" s="5">
        <f t="shared" si="22"/>
        <v>2000</v>
      </c>
      <c r="T88" s="5">
        <f t="shared" si="23"/>
        <v>0</v>
      </c>
      <c r="U88" s="8">
        <f t="shared" si="24"/>
        <v>2000</v>
      </c>
      <c r="V88" s="5" t="str">
        <f>IF(F88="",IF(C88=$V$5,IF(F88="",LOOKUP(G88,'A-b-⑥工资核算'!$C$12:$C$15,'A-b-⑥工资核算'!$D$12:$D$15),""),""),"")</f>
        <v/>
      </c>
      <c r="W88" s="5" t="str">
        <f t="shared" si="25"/>
        <v/>
      </c>
      <c r="X88" s="5" t="str">
        <f t="shared" si="26"/>
        <v/>
      </c>
      <c r="Y88" s="5" cm="1">
        <f t="array" ref="Y88">IF(X88="",0,_xlfn.IFS(X88='A-b-⑥工资核算'!$D$12,'A-b-⑥工资核算'!$B$12,X88='A-b-⑥工资核算'!$D$13,'A-b-⑥工资核算'!$B$13,X88='A-b-⑥工资核算'!$D$14,'A-b-⑥工资核算'!$B$14,'健康师-人工底薪'!X88='A-b-⑥工资核算'!$D$15,'A-b-⑥工资核算'!$B$15))</f>
        <v>0</v>
      </c>
      <c r="Z88" s="9" t="str">
        <f>IF(C88=$V$5,IF(F88="不足",LOOKUP(M88,'A-b-⑥工资核算'!$E$12:$E$15,'A-b-⑥工资核算'!$D$12:$D$15),""),"")</f>
        <v/>
      </c>
      <c r="AA88" s="9" t="str">
        <f t="shared" si="27"/>
        <v/>
      </c>
      <c r="AB88" s="5" t="str">
        <f t="shared" si="28"/>
        <v/>
      </c>
      <c r="AC88" s="5" cm="1">
        <f t="array" ref="AC88">IF(AB88="",0,_xlfn.IFS(AB88='A-b-⑥工资核算'!$D$12,'A-b-⑥工资核算'!$B$12,AB88='A-b-⑥工资核算'!$D$13,'A-b-⑥工资核算'!$B$13,AB88='A-b-⑥工资核算'!$D$14,'A-b-⑥工资核算'!$B$14,AB88='A-b-⑥工资核算'!$D$15,'A-b-⑥工资核算'!$B$15))</f>
        <v>0</v>
      </c>
      <c r="AD88" s="9">
        <f t="shared" si="29"/>
        <v>0</v>
      </c>
      <c r="AE88" s="8">
        <f t="shared" si="17"/>
        <v>0</v>
      </c>
      <c r="AF88" s="18">
        <f t="shared" si="18"/>
        <v>2000</v>
      </c>
      <c r="AG88" s="9">
        <f t="shared" si="30"/>
        <v>2000</v>
      </c>
      <c r="AH88" s="55">
        <f>_xlfn.XLOOKUP(A88,[1]工资核对的全字段!$C:$C,[1]工资核对的全字段!$BC:$BC,0)</f>
        <v>2000</v>
      </c>
      <c r="AI88" s="55">
        <f t="shared" si="31"/>
        <v>0</v>
      </c>
    </row>
    <row r="89" spans="1:35" ht="15.75" customHeight="1" x14ac:dyDescent="0.15">
      <c r="A89" s="5" t="str">
        <v>冷忠翠</v>
      </c>
      <c r="B89" s="5" t="str">
        <f>_xlfn.XLOOKUP(A89,'B-a-26考勤汇总表'!D:D,'B-a-26考勤汇总表'!A:A,0)</f>
        <v>明信</v>
      </c>
      <c r="C89" s="5" t="str">
        <f>_xlfn.XLOOKUP(B89,'A-b-⑥工资核算'!J:J,'A-b-⑥工资核算'!K:K,0)</f>
        <v>老店</v>
      </c>
      <c r="D89" s="5">
        <f>_xlfn.XLOOKUP(A89,'B-a-26考勤汇总表'!D:D,'B-a-26考勤汇总表'!AP:AP,0)</f>
        <v>31</v>
      </c>
      <c r="E89" s="5">
        <f>IF(A89="","",_xlfn.XLOOKUP(A89,'B-a-26考勤汇总表'!D:D,'B-a-26考勤汇总表'!U:U,0))</f>
        <v>0</v>
      </c>
      <c r="F89" s="5" t="str">
        <f t="shared" si="19"/>
        <v/>
      </c>
      <c r="G89" s="5">
        <f>_xlfn.XLOOKUP('健康师-人工底薪'!A89,'B-a-③呈现-消耗明细表③'!C:C,'B-a-③呈现-消耗明细表③'!D:D,0)</f>
        <v>140</v>
      </c>
      <c r="H89" s="5">
        <f>_xlfn.XLOOKUP(A89,'B-a-③呈现-消耗明细表③'!C:C,'B-a-③呈现-消耗明细表③'!E:E,0)</f>
        <v>25735.17</v>
      </c>
      <c r="I89" s="5">
        <f>IF(F89="",LOOKUP(G89,'A-b-⑥工资核算'!$C$4:$C$7,'A-b-⑥工资核算'!$E$4:$E$7),"")</f>
        <v>2</v>
      </c>
      <c r="J89" s="5">
        <f>IF(F89="",LOOKUP(H89,'A-b-⑥工资核算'!$D$4:$D$7,'A-b-⑥工资核算'!$E$4:$E$7),"")</f>
        <v>2</v>
      </c>
      <c r="K89" s="5">
        <f>IF(AND(I89&gt;0,J89&gt;0),MIN(I89,J89),IF(OR(LOOKUP(G89,'A-b-⑥工资核算'!$C$4:$C$7,'A-b-⑥工资核算'!$E$4:$E$7)&gt;0,LOOKUP(H89,'A-b-⑥工资核算'!$D$4:$D$7,'A-b-⑥工资核算'!$E$4:$E$7)&gt;0),1,0))</f>
        <v>2</v>
      </c>
      <c r="L89" s="5" cm="1">
        <f t="array" ref="L89">IF(A89="","",IF(F89="",_xlfn.IFS(K89='A-b-⑥工资核算'!$E$4,'A-b-⑥工资核算'!$B$4,K89='A-b-⑥工资核算'!$E$5,'A-b-⑥工资核算'!$B$5,K89='A-b-⑥工资核算'!$E$6,'A-b-⑥工资核算'!$B$6,'健康师-人工底薪'!K89='A-b-⑥工资核算'!$E$7,'A-b-⑥工资核算'!$B$7),0))</f>
        <v>2200</v>
      </c>
      <c r="M89" s="7" t="str">
        <f t="shared" si="20"/>
        <v/>
      </c>
      <c r="N89" s="7" t="str">
        <f t="shared" si="21"/>
        <v/>
      </c>
      <c r="O89" s="46" t="str">
        <f>IF(F89="","",LOOKUP(M89,'A-b-⑥工资核算'!$F$4:$F$7,'A-b-⑥工资核算'!$E$4:$E$7))</f>
        <v/>
      </c>
      <c r="P89" s="46" t="str">
        <f>IF(F89="","",LOOKUP(N89,'A-b-⑥工资核算'!$G$4:$G$7,'A-b-⑥工资核算'!$E$4:$E$7))</f>
        <v/>
      </c>
      <c r="Q89" s="5">
        <f>IF(F89="不足",IF(AND(O89&gt;0,P89&gt;0),MIN(O89,P89),IF(OR(LOOKUP(M89,'A-b-⑥工资核算'!$F$4:$F$7,'A-b-⑥工资核算'!$E$4:$E$7)&gt;0,LOOKUP(N89,'A-b-⑥工资核算'!$G$4:$G$7,'A-b-⑥工资核算'!$E$4:$E$7)&gt;0),1,0)),0)</f>
        <v>0</v>
      </c>
      <c r="R89" s="5" cm="1">
        <f t="array" ref="R89">IF(F89="",0,_xlfn.IFS(Q89='A-b-⑥工资核算'!$E$4,'A-b-⑥工资核算'!$B$4,'健康师-人工底薪'!Q89='A-b-⑥工资核算'!$E$5,'A-b-⑥工资核算'!$B$5,Q89='A-b-⑥工资核算'!$E$6,'A-b-⑥工资核算'!$B$6,'健康师-人工底薪'!Q89='A-b-⑥工资核算'!$E$7,'A-b-⑥工资核算'!$B$7))</f>
        <v>0</v>
      </c>
      <c r="S89" s="5">
        <f t="shared" si="22"/>
        <v>2200</v>
      </c>
      <c r="T89" s="5">
        <f t="shared" si="23"/>
        <v>0</v>
      </c>
      <c r="U89" s="8">
        <f t="shared" si="24"/>
        <v>2200</v>
      </c>
      <c r="V89" s="5" t="str">
        <f>IF(F89="",IF(C89=$V$5,IF(F89="",LOOKUP(G89,'A-b-⑥工资核算'!$C$12:$C$15,'A-b-⑥工资核算'!$D$12:$D$15),""),""),"")</f>
        <v/>
      </c>
      <c r="W89" s="5" t="str">
        <f t="shared" si="25"/>
        <v/>
      </c>
      <c r="X89" s="5" t="str">
        <f t="shared" si="26"/>
        <v/>
      </c>
      <c r="Y89" s="5" cm="1">
        <f t="array" ref="Y89">IF(X89="",0,_xlfn.IFS(X89='A-b-⑥工资核算'!$D$12,'A-b-⑥工资核算'!$B$12,X89='A-b-⑥工资核算'!$D$13,'A-b-⑥工资核算'!$B$13,X89='A-b-⑥工资核算'!$D$14,'A-b-⑥工资核算'!$B$14,'健康师-人工底薪'!X89='A-b-⑥工资核算'!$D$15,'A-b-⑥工资核算'!$B$15))</f>
        <v>0</v>
      </c>
      <c r="Z89" s="9" t="str">
        <f>IF(C89=$V$5,IF(F89="不足",LOOKUP(M89,'A-b-⑥工资核算'!$E$12:$E$15,'A-b-⑥工资核算'!$D$12:$D$15),""),"")</f>
        <v/>
      </c>
      <c r="AA89" s="9" t="str">
        <f t="shared" si="27"/>
        <v/>
      </c>
      <c r="AB89" s="5" t="str">
        <f t="shared" si="28"/>
        <v/>
      </c>
      <c r="AC89" s="5" cm="1">
        <f t="array" ref="AC89">IF(AB89="",0,_xlfn.IFS(AB89='A-b-⑥工资核算'!$D$12,'A-b-⑥工资核算'!$B$12,AB89='A-b-⑥工资核算'!$D$13,'A-b-⑥工资核算'!$B$13,AB89='A-b-⑥工资核算'!$D$14,'A-b-⑥工资核算'!$B$14,AB89='A-b-⑥工资核算'!$D$15,'A-b-⑥工资核算'!$B$15))</f>
        <v>0</v>
      </c>
      <c r="AD89" s="9">
        <f t="shared" si="29"/>
        <v>0</v>
      </c>
      <c r="AE89" s="8">
        <f t="shared" si="17"/>
        <v>0</v>
      </c>
      <c r="AF89" s="18">
        <f t="shared" si="18"/>
        <v>2200</v>
      </c>
      <c r="AG89" s="9">
        <f t="shared" si="30"/>
        <v>2200</v>
      </c>
      <c r="AH89" s="55">
        <f>_xlfn.XLOOKUP(A89,[1]工资核对的全字段!$C:$C,[1]工资核对的全字段!$BC:$BC,0)</f>
        <v>2200</v>
      </c>
      <c r="AI89" s="55">
        <f t="shared" si="31"/>
        <v>0</v>
      </c>
    </row>
    <row r="90" spans="1:35" ht="15.75" customHeight="1" x14ac:dyDescent="0.15">
      <c r="A90" s="5" t="str">
        <v>贺金云</v>
      </c>
      <c r="B90" s="5" t="str">
        <f>_xlfn.XLOOKUP(A90,'B-a-26考勤汇总表'!D:D,'B-a-26考勤汇总表'!A:A,0)</f>
        <v>明信</v>
      </c>
      <c r="C90" s="5" t="str">
        <f>_xlfn.XLOOKUP(B90,'A-b-⑥工资核算'!J:J,'A-b-⑥工资核算'!K:K,0)</f>
        <v>老店</v>
      </c>
      <c r="D90" s="5">
        <f>_xlfn.XLOOKUP(A90,'B-a-26考勤汇总表'!D:D,'B-a-26考勤汇总表'!AP:AP,0)</f>
        <v>19</v>
      </c>
      <c r="E90" s="5">
        <f>IF(A90="","",_xlfn.XLOOKUP(A90,'B-a-26考勤汇总表'!D:D,'B-a-26考勤汇总表'!U:U,0))</f>
        <v>1</v>
      </c>
      <c r="F90" s="5" t="str">
        <f t="shared" si="19"/>
        <v>不足</v>
      </c>
      <c r="G90" s="5">
        <f>_xlfn.XLOOKUP('健康师-人工底薪'!A90,'B-a-③呈现-消耗明细表③'!C:C,'B-a-③呈现-消耗明细表③'!D:D,0)</f>
        <v>71</v>
      </c>
      <c r="H90" s="5">
        <f>_xlfn.XLOOKUP(A90,'B-a-③呈现-消耗明细表③'!C:C,'B-a-③呈现-消耗明细表③'!E:E,0)</f>
        <v>7654.79</v>
      </c>
      <c r="I90" s="5" t="str">
        <f>IF(F90="",LOOKUP(G90,'A-b-⑥工资核算'!$C$4:$C$7,'A-b-⑥工资核算'!$E$4:$E$7),"")</f>
        <v/>
      </c>
      <c r="J90" s="5" t="str">
        <f>IF(F90="",LOOKUP(H90,'A-b-⑥工资核算'!$D$4:$D$7,'A-b-⑥工资核算'!$E$4:$E$7),"")</f>
        <v/>
      </c>
      <c r="K90" s="5">
        <f>IF(AND(I90&gt;0,J90&gt;0),MIN(I90,J90),IF(OR(LOOKUP(G90,'A-b-⑥工资核算'!$C$4:$C$7,'A-b-⑥工资核算'!$E$4:$E$7)&gt;0,LOOKUP(H90,'A-b-⑥工资核算'!$D$4:$D$7,'A-b-⑥工资核算'!$E$4:$E$7)&gt;0),1,0))</f>
        <v>0</v>
      </c>
      <c r="L90" s="5" cm="1">
        <f t="array" ref="L90">IF(A90="","",IF(F90="",_xlfn.IFS(K90='A-b-⑥工资核算'!$E$4,'A-b-⑥工资核算'!$B$4,K90='A-b-⑥工资核算'!$E$5,'A-b-⑥工资核算'!$B$5,K90='A-b-⑥工资核算'!$E$6,'A-b-⑥工资核算'!$B$6,'健康师-人工底薪'!K90='A-b-⑥工资核算'!$E$7,'A-b-⑥工资核算'!$B$7),0))</f>
        <v>0</v>
      </c>
      <c r="M90" s="7">
        <f t="shared" si="20"/>
        <v>3.736842105263158</v>
      </c>
      <c r="N90" s="7">
        <f t="shared" si="21"/>
        <v>402.88368421052633</v>
      </c>
      <c r="O90" s="46">
        <f>IF(F90="","",LOOKUP(M90,'A-b-⑥工资核算'!$F$4:$F$7,'A-b-⑥工资核算'!$E$4:$E$7))</f>
        <v>1</v>
      </c>
      <c r="P90" s="46">
        <f>IF(F90="","",LOOKUP(N90,'A-b-⑥工资核算'!$G$4:$G$7,'A-b-⑥工资核算'!$E$4:$E$7))</f>
        <v>1</v>
      </c>
      <c r="Q90" s="5">
        <f>IF(F90="不足",IF(AND(O90&gt;0,P90&gt;0),MIN(O90,P90),IF(OR(LOOKUP(M90,'A-b-⑥工资核算'!$F$4:$F$7,'A-b-⑥工资核算'!$E$4:$E$7)&gt;0,LOOKUP(N90,'A-b-⑥工资核算'!$G$4:$G$7,'A-b-⑥工资核算'!$E$4:$E$7)&gt;0),1,0)),0)</f>
        <v>1</v>
      </c>
      <c r="R90" s="5" cm="1">
        <f t="array" ref="R90">IF(F90="",0,_xlfn.IFS(Q90='A-b-⑥工资核算'!$E$4,'A-b-⑥工资核算'!$B$4,'健康师-人工底薪'!Q90='A-b-⑥工资核算'!$E$5,'A-b-⑥工资核算'!$B$5,Q90='A-b-⑥工资核算'!$E$6,'A-b-⑥工资核算'!$B$6,'健康师-人工底薪'!Q90='A-b-⑥工资核算'!$E$7,'A-b-⑥工资核算'!$B$7))</f>
        <v>2000</v>
      </c>
      <c r="S90" s="5">
        <f t="shared" si="22"/>
        <v>2000</v>
      </c>
      <c r="T90" s="5">
        <f t="shared" si="23"/>
        <v>64.52000000000001</v>
      </c>
      <c r="U90" s="8">
        <f t="shared" si="24"/>
        <v>1225.8064516129032</v>
      </c>
      <c r="V90" s="5" t="str">
        <f>IF(F90="",IF(C90=$V$5,IF(F90="",LOOKUP(G90,'A-b-⑥工资核算'!$C$12:$C$15,'A-b-⑥工资核算'!$D$12:$D$15),""),""),"")</f>
        <v/>
      </c>
      <c r="W90" s="5" t="str">
        <f t="shared" si="25"/>
        <v/>
      </c>
      <c r="X90" s="5" t="str">
        <f t="shared" si="26"/>
        <v/>
      </c>
      <c r="Y90" s="5" cm="1">
        <f t="array" ref="Y90">IF(X90="",0,_xlfn.IFS(X90='A-b-⑥工资核算'!$D$12,'A-b-⑥工资核算'!$B$12,X90='A-b-⑥工资核算'!$D$13,'A-b-⑥工资核算'!$B$13,X90='A-b-⑥工资核算'!$D$14,'A-b-⑥工资核算'!$B$14,'健康师-人工底薪'!X90='A-b-⑥工资核算'!$D$15,'A-b-⑥工资核算'!$B$15))</f>
        <v>0</v>
      </c>
      <c r="Z90" s="9" t="str">
        <f>IF(C90=$V$5,IF(F90="不足",LOOKUP(M90,'A-b-⑥工资核算'!$E$12:$E$15,'A-b-⑥工资核算'!$D$12:$D$15),""),"")</f>
        <v/>
      </c>
      <c r="AA90" s="9" t="str">
        <f t="shared" si="27"/>
        <v/>
      </c>
      <c r="AB90" s="5" t="str">
        <f t="shared" si="28"/>
        <v/>
      </c>
      <c r="AC90" s="5" cm="1">
        <f t="array" ref="AC90">IF(AB90="",0,_xlfn.IFS(AB90='A-b-⑥工资核算'!$D$12,'A-b-⑥工资核算'!$B$12,AB90='A-b-⑥工资核算'!$D$13,'A-b-⑥工资核算'!$B$13,AB90='A-b-⑥工资核算'!$D$14,'A-b-⑥工资核算'!$B$14,AB90='A-b-⑥工资核算'!$D$15,'A-b-⑥工资核算'!$B$15))</f>
        <v>0</v>
      </c>
      <c r="AD90" s="9">
        <f t="shared" si="29"/>
        <v>0</v>
      </c>
      <c r="AE90" s="8">
        <f t="shared" si="17"/>
        <v>0</v>
      </c>
      <c r="AF90" s="18">
        <f t="shared" si="18"/>
        <v>1225.8064516129032</v>
      </c>
      <c r="AG90" s="9">
        <f t="shared" si="30"/>
        <v>2000</v>
      </c>
      <c r="AH90" s="55">
        <f>_xlfn.XLOOKUP(A90,[1]工资核对的全字段!$C:$C,[1]工资核对的全字段!$BC:$BC,0)</f>
        <v>1225.8064516129032</v>
      </c>
      <c r="AI90" s="55">
        <f t="shared" si="31"/>
        <v>0</v>
      </c>
    </row>
    <row r="91" spans="1:35" ht="15.75" customHeight="1" x14ac:dyDescent="0.15">
      <c r="A91" s="5" t="str">
        <v>舒许芳</v>
      </c>
      <c r="B91" s="5" t="str">
        <f>_xlfn.XLOOKUP(A91,'B-a-26考勤汇总表'!D:D,'B-a-26考勤汇总表'!A:A,0)</f>
        <v>明信</v>
      </c>
      <c r="C91" s="5" t="str">
        <f>_xlfn.XLOOKUP(B91,'A-b-⑥工资核算'!J:J,'A-b-⑥工资核算'!K:K,0)</f>
        <v>老店</v>
      </c>
      <c r="D91" s="5">
        <f>_xlfn.XLOOKUP(A91,'B-a-26考勤汇总表'!D:D,'B-a-26考勤汇总表'!AP:AP,0)</f>
        <v>30</v>
      </c>
      <c r="E91" s="5">
        <f>IF(A91="","",_xlfn.XLOOKUP(A91,'B-a-26考勤汇总表'!D:D,'B-a-26考勤汇总表'!U:U,0))</f>
        <v>1</v>
      </c>
      <c r="F91" s="5" t="str">
        <f t="shared" si="19"/>
        <v>不足</v>
      </c>
      <c r="G91" s="5">
        <f>_xlfn.XLOOKUP('健康师-人工底薪'!A91,'B-a-③呈现-消耗明细表③'!C:C,'B-a-③呈现-消耗明细表③'!D:D,0)</f>
        <v>76</v>
      </c>
      <c r="H91" s="5">
        <f>_xlfn.XLOOKUP(A91,'B-a-③呈现-消耗明细表③'!C:C,'B-a-③呈现-消耗明细表③'!E:E,0)</f>
        <v>4125.03</v>
      </c>
      <c r="I91" s="5" t="str">
        <f>IF(F91="",LOOKUP(G91,'A-b-⑥工资核算'!$C$4:$C$7,'A-b-⑥工资核算'!$E$4:$E$7),"")</f>
        <v/>
      </c>
      <c r="J91" s="5" t="str">
        <f>IF(F91="",LOOKUP(H91,'A-b-⑥工资核算'!$D$4:$D$7,'A-b-⑥工资核算'!$E$4:$E$7),"")</f>
        <v/>
      </c>
      <c r="K91" s="5">
        <f>IF(AND(I91&gt;0,J91&gt;0),MIN(I91,J91),IF(OR(LOOKUP(G91,'A-b-⑥工资核算'!$C$4:$C$7,'A-b-⑥工资核算'!$E$4:$E$7)&gt;0,LOOKUP(H91,'A-b-⑥工资核算'!$D$4:$D$7,'A-b-⑥工资核算'!$E$4:$E$7)&gt;0),1,0))</f>
        <v>0</v>
      </c>
      <c r="L91" s="5" cm="1">
        <f t="array" ref="L91">IF(A91="","",IF(F91="",_xlfn.IFS(K91='A-b-⑥工资核算'!$E$4,'A-b-⑥工资核算'!$B$4,K91='A-b-⑥工资核算'!$E$5,'A-b-⑥工资核算'!$B$5,K91='A-b-⑥工资核算'!$E$6,'A-b-⑥工资核算'!$B$6,'健康师-人工底薪'!K91='A-b-⑥工资核算'!$E$7,'A-b-⑥工资核算'!$B$7),0))</f>
        <v>0</v>
      </c>
      <c r="M91" s="7">
        <f t="shared" si="20"/>
        <v>2.5333333333333332</v>
      </c>
      <c r="N91" s="7">
        <f t="shared" si="21"/>
        <v>137.501</v>
      </c>
      <c r="O91" s="46">
        <f>IF(F91="","",LOOKUP(M91,'A-b-⑥工资核算'!$F$4:$F$7,'A-b-⑥工资核算'!$E$4:$E$7))</f>
        <v>0</v>
      </c>
      <c r="P91" s="46">
        <f>IF(F91="","",LOOKUP(N91,'A-b-⑥工资核算'!$G$4:$G$7,'A-b-⑥工资核算'!$E$4:$E$7))</f>
        <v>0</v>
      </c>
      <c r="Q91" s="5">
        <f>IF(F91="不足",IF(AND(O91&gt;0,P91&gt;0),MIN(O91,P91),IF(OR(LOOKUP(M91,'A-b-⑥工资核算'!$F$4:$F$7,'A-b-⑥工资核算'!$E$4:$E$7)&gt;0,LOOKUP(N91,'A-b-⑥工资核算'!$G$4:$G$7,'A-b-⑥工资核算'!$E$4:$E$7)&gt;0),1,0)),0)</f>
        <v>0</v>
      </c>
      <c r="R91" s="5" cm="1">
        <f t="array" ref="R91">IF(F91="",0,_xlfn.IFS(Q91='A-b-⑥工资核算'!$E$4,'A-b-⑥工资核算'!$B$4,'健康师-人工底薪'!Q91='A-b-⑥工资核算'!$E$5,'A-b-⑥工资核算'!$B$5,Q91='A-b-⑥工资核算'!$E$6,'A-b-⑥工资核算'!$B$6,'健康师-人工底薪'!Q91='A-b-⑥工资核算'!$E$7,'A-b-⑥工资核算'!$B$7))</f>
        <v>1800</v>
      </c>
      <c r="S91" s="5">
        <f t="shared" si="22"/>
        <v>1800</v>
      </c>
      <c r="T91" s="5">
        <f t="shared" si="23"/>
        <v>58.07</v>
      </c>
      <c r="U91" s="8">
        <f t="shared" si="24"/>
        <v>1741.9354838709678</v>
      </c>
      <c r="V91" s="5" t="str">
        <f>IF(F91="",IF(C91=$V$5,IF(F91="",LOOKUP(G91,'A-b-⑥工资核算'!$C$12:$C$15,'A-b-⑥工资核算'!$D$12:$D$15),""),""),"")</f>
        <v/>
      </c>
      <c r="W91" s="5" t="str">
        <f t="shared" si="25"/>
        <v/>
      </c>
      <c r="X91" s="5" t="str">
        <f t="shared" si="26"/>
        <v/>
      </c>
      <c r="Y91" s="5" cm="1">
        <f t="array" ref="Y91">IF(X91="",0,_xlfn.IFS(X91='A-b-⑥工资核算'!$D$12,'A-b-⑥工资核算'!$B$12,X91='A-b-⑥工资核算'!$D$13,'A-b-⑥工资核算'!$B$13,X91='A-b-⑥工资核算'!$D$14,'A-b-⑥工资核算'!$B$14,'健康师-人工底薪'!X91='A-b-⑥工资核算'!$D$15,'A-b-⑥工资核算'!$B$15))</f>
        <v>0</v>
      </c>
      <c r="Z91" s="9" t="str">
        <f>IF(C91=$V$5,IF(F91="不足",LOOKUP(M91,'A-b-⑥工资核算'!$E$12:$E$15,'A-b-⑥工资核算'!$D$12:$D$15),""),"")</f>
        <v/>
      </c>
      <c r="AA91" s="9" t="str">
        <f t="shared" si="27"/>
        <v/>
      </c>
      <c r="AB91" s="5" t="str">
        <f t="shared" si="28"/>
        <v/>
      </c>
      <c r="AC91" s="5" cm="1">
        <f t="array" ref="AC91">IF(AB91="",0,_xlfn.IFS(AB91='A-b-⑥工资核算'!$D$12,'A-b-⑥工资核算'!$B$12,AB91='A-b-⑥工资核算'!$D$13,'A-b-⑥工资核算'!$B$13,AB91='A-b-⑥工资核算'!$D$14,'A-b-⑥工资核算'!$B$14,AB91='A-b-⑥工资核算'!$D$15,'A-b-⑥工资核算'!$B$15))</f>
        <v>0</v>
      </c>
      <c r="AD91" s="9">
        <f t="shared" si="29"/>
        <v>0</v>
      </c>
      <c r="AE91" s="8">
        <f t="shared" si="17"/>
        <v>0</v>
      </c>
      <c r="AF91" s="18">
        <f t="shared" si="18"/>
        <v>1741.9354838709678</v>
      </c>
      <c r="AG91" s="9">
        <f t="shared" si="30"/>
        <v>1800</v>
      </c>
      <c r="AH91" s="55">
        <f>_xlfn.XLOOKUP(A91,[1]工资核对的全字段!$C:$C,[1]工资核对的全字段!$BC:$BC,0)</f>
        <v>1741.9354838709678</v>
      </c>
      <c r="AI91" s="55">
        <f t="shared" si="31"/>
        <v>0</v>
      </c>
    </row>
    <row r="92" spans="1:35" ht="15.75" customHeight="1" x14ac:dyDescent="0.15">
      <c r="A92" s="5" t="str">
        <v>包竹梅</v>
      </c>
      <c r="B92" s="5" t="str">
        <f>_xlfn.XLOOKUP(A92,'B-a-26考勤汇总表'!D:D,'B-a-26考勤汇总表'!A:A,0)</f>
        <v>红光</v>
      </c>
      <c r="C92" s="5" t="str">
        <f>_xlfn.XLOOKUP(B92,'A-b-⑥工资核算'!J:J,'A-b-⑥工资核算'!K:K,0)</f>
        <v>新店</v>
      </c>
      <c r="D92" s="5">
        <f>_xlfn.XLOOKUP(A92,'B-a-26考勤汇总表'!D:D,'B-a-26考勤汇总表'!AP:AP,0)</f>
        <v>31</v>
      </c>
      <c r="E92" s="5">
        <f>IF(A92="","",_xlfn.XLOOKUP(A92,'B-a-26考勤汇总表'!D:D,'B-a-26考勤汇总表'!U:U,0))</f>
        <v>0</v>
      </c>
      <c r="F92" s="5" t="str">
        <f t="shared" si="19"/>
        <v/>
      </c>
      <c r="G92" s="5">
        <f>_xlfn.XLOOKUP('健康师-人工底薪'!A92,'B-a-③呈现-消耗明细表③'!C:C,'B-a-③呈现-消耗明细表③'!D:D,0)</f>
        <v>124</v>
      </c>
      <c r="H92" s="5">
        <f>_xlfn.XLOOKUP(A92,'B-a-③呈现-消耗明细表③'!C:C,'B-a-③呈现-消耗明细表③'!E:E,0)</f>
        <v>14051.89</v>
      </c>
      <c r="I92" s="5">
        <f>IF(F92="",LOOKUP(G92,'A-b-⑥工资核算'!$C$4:$C$7,'A-b-⑥工资核算'!$E$4:$E$7),"")</f>
        <v>1</v>
      </c>
      <c r="J92" s="5">
        <f>IF(F92="",LOOKUP(H92,'A-b-⑥工资核算'!$D$4:$D$7,'A-b-⑥工资核算'!$E$4:$E$7),"")</f>
        <v>1</v>
      </c>
      <c r="K92" s="5">
        <f>IF(AND(I92&gt;0,J92&gt;0),MIN(I92,J92),IF(OR(LOOKUP(G92,'A-b-⑥工资核算'!$C$4:$C$7,'A-b-⑥工资核算'!$E$4:$E$7)&gt;0,LOOKUP(H92,'A-b-⑥工资核算'!$D$4:$D$7,'A-b-⑥工资核算'!$E$4:$E$7)&gt;0),1,0))</f>
        <v>1</v>
      </c>
      <c r="L92" s="5" cm="1">
        <f t="array" ref="L92">IF(A92="","",IF(F92="",_xlfn.IFS(K92='A-b-⑥工资核算'!$E$4,'A-b-⑥工资核算'!$B$4,K92='A-b-⑥工资核算'!$E$5,'A-b-⑥工资核算'!$B$5,K92='A-b-⑥工资核算'!$E$6,'A-b-⑥工资核算'!$B$6,'健康师-人工底薪'!K92='A-b-⑥工资核算'!$E$7,'A-b-⑥工资核算'!$B$7),0))</f>
        <v>2000</v>
      </c>
      <c r="M92" s="7" t="str">
        <f t="shared" si="20"/>
        <v/>
      </c>
      <c r="N92" s="7" t="str">
        <f t="shared" si="21"/>
        <v/>
      </c>
      <c r="O92" s="46" t="str">
        <f>IF(F92="","",LOOKUP(M92,'A-b-⑥工资核算'!$F$4:$F$7,'A-b-⑥工资核算'!$E$4:$E$7))</f>
        <v/>
      </c>
      <c r="P92" s="46" t="str">
        <f>IF(F92="","",LOOKUP(N92,'A-b-⑥工资核算'!$G$4:$G$7,'A-b-⑥工资核算'!$E$4:$E$7))</f>
        <v/>
      </c>
      <c r="Q92" s="5">
        <f>IF(F92="不足",IF(AND(O92&gt;0,P92&gt;0),MIN(O92,P92),IF(OR(LOOKUP(M92,'A-b-⑥工资核算'!$F$4:$F$7,'A-b-⑥工资核算'!$E$4:$E$7)&gt;0,LOOKUP(N92,'A-b-⑥工资核算'!$G$4:$G$7,'A-b-⑥工资核算'!$E$4:$E$7)&gt;0),1,0)),0)</f>
        <v>0</v>
      </c>
      <c r="R92" s="5" cm="1">
        <f t="array" ref="R92">IF(F92="",0,_xlfn.IFS(Q92='A-b-⑥工资核算'!$E$4,'A-b-⑥工资核算'!$B$4,'健康师-人工底薪'!Q92='A-b-⑥工资核算'!$E$5,'A-b-⑥工资核算'!$B$5,Q92='A-b-⑥工资核算'!$E$6,'A-b-⑥工资核算'!$B$6,'健康师-人工底薪'!Q92='A-b-⑥工资核算'!$E$7,'A-b-⑥工资核算'!$B$7))</f>
        <v>0</v>
      </c>
      <c r="S92" s="5">
        <f t="shared" si="22"/>
        <v>2000</v>
      </c>
      <c r="T92" s="5">
        <f t="shared" si="23"/>
        <v>0</v>
      </c>
      <c r="U92" s="8">
        <f t="shared" si="24"/>
        <v>0</v>
      </c>
      <c r="V92" s="5">
        <f>IF(F92="",IF(C92=$V$5,IF(F92="",LOOKUP(G92,'A-b-⑥工资核算'!$C$12:$C$15,'A-b-⑥工资核算'!$D$12:$D$15),""),""),"")</f>
        <v>1</v>
      </c>
      <c r="W92" s="5">
        <f t="shared" si="25"/>
        <v>1</v>
      </c>
      <c r="X92" s="5">
        <f t="shared" si="26"/>
        <v>1</v>
      </c>
      <c r="Y92" s="5" cm="1">
        <f t="array" ref="Y92">IF(X92="",0,_xlfn.IFS(X92='A-b-⑥工资核算'!$D$12,'A-b-⑥工资核算'!$B$12,X92='A-b-⑥工资核算'!$D$13,'A-b-⑥工资核算'!$B$13,X92='A-b-⑥工资核算'!$D$14,'A-b-⑥工资核算'!$B$14,'健康师-人工底薪'!X92='A-b-⑥工资核算'!$D$15,'A-b-⑥工资核算'!$B$15))</f>
        <v>2000</v>
      </c>
      <c r="Z92" s="9" t="str">
        <f>IF(C92=$V$5,IF(F92="不足",LOOKUP(M92,'A-b-⑥工资核算'!$E$12:$E$15,'A-b-⑥工资核算'!$D$12:$D$15),""),"")</f>
        <v/>
      </c>
      <c r="AA92" s="9" t="str">
        <f t="shared" si="27"/>
        <v/>
      </c>
      <c r="AB92" s="5" t="str">
        <f t="shared" si="28"/>
        <v/>
      </c>
      <c r="AC92" s="5" cm="1">
        <f t="array" ref="AC92">IF(AB92="",0,_xlfn.IFS(AB92='A-b-⑥工资核算'!$D$12,'A-b-⑥工资核算'!$B$12,AB92='A-b-⑥工资核算'!$D$13,'A-b-⑥工资核算'!$B$13,AB92='A-b-⑥工资核算'!$D$14,'A-b-⑥工资核算'!$B$14,AB92='A-b-⑥工资核算'!$D$15,'A-b-⑥工资核算'!$B$15))</f>
        <v>0</v>
      </c>
      <c r="AD92" s="9">
        <f t="shared" si="29"/>
        <v>2000</v>
      </c>
      <c r="AE92" s="8">
        <f t="shared" si="17"/>
        <v>2000</v>
      </c>
      <c r="AF92" s="18">
        <f t="shared" si="18"/>
        <v>2000</v>
      </c>
      <c r="AG92" s="9">
        <f>S92+AD92</f>
        <v>4000</v>
      </c>
      <c r="AH92" s="55">
        <f>_xlfn.XLOOKUP(A92,[1]工资核对的全字段!$C:$C,[1]工资核对的全字段!$BC:$BC,0)</f>
        <v>2000</v>
      </c>
      <c r="AI92" s="55">
        <f t="shared" si="31"/>
        <v>0</v>
      </c>
    </row>
    <row r="93" spans="1:35" ht="15.75" customHeight="1" x14ac:dyDescent="0.15">
      <c r="A93" s="5" t="str">
        <v>欧迎春</v>
      </c>
      <c r="B93" s="5" t="str">
        <f>_xlfn.XLOOKUP(A93,'B-a-26考勤汇总表'!D:D,'B-a-26考勤汇总表'!A:A,0)</f>
        <v>犀浦</v>
      </c>
      <c r="C93" s="5" t="str">
        <f>_xlfn.XLOOKUP(B93,'A-b-⑥工资核算'!J:J,'A-b-⑥工资核算'!K:K,0)</f>
        <v>老店</v>
      </c>
      <c r="D93" s="5">
        <f>_xlfn.XLOOKUP(A93,'B-a-26考勤汇总表'!D:D,'B-a-26考勤汇总表'!AP:AP,0)</f>
        <v>31</v>
      </c>
      <c r="E93" s="5">
        <f>IF(A93="","",_xlfn.XLOOKUP(A93,'B-a-26考勤汇总表'!D:D,'B-a-26考勤汇总表'!U:U,0))</f>
        <v>0</v>
      </c>
      <c r="F93" s="5" t="str">
        <f t="shared" si="19"/>
        <v/>
      </c>
      <c r="G93" s="5">
        <f>_xlfn.XLOOKUP('健康师-人工底薪'!A93,'B-a-③呈现-消耗明细表③'!C:C,'B-a-③呈现-消耗明细表③'!D:D,0)</f>
        <v>129</v>
      </c>
      <c r="H93" s="5">
        <f>_xlfn.XLOOKUP(A93,'B-a-③呈现-消耗明细表③'!C:C,'B-a-③呈现-消耗明细表③'!E:E,0)</f>
        <v>48184.25</v>
      </c>
      <c r="I93" s="5">
        <f>IF(F93="",LOOKUP(G93,'A-b-⑥工资核算'!$C$4:$C$7,'A-b-⑥工资核算'!$E$4:$E$7),"")</f>
        <v>2</v>
      </c>
      <c r="J93" s="5">
        <f>IF(F93="",LOOKUP(H93,'A-b-⑥工资核算'!$D$4:$D$7,'A-b-⑥工资核算'!$E$4:$E$7),"")</f>
        <v>3</v>
      </c>
      <c r="K93" s="5">
        <f>IF(AND(I93&gt;0,J93&gt;0),MIN(I93,J93),IF(OR(LOOKUP(G93,'A-b-⑥工资核算'!$C$4:$C$7,'A-b-⑥工资核算'!$E$4:$E$7)&gt;0,LOOKUP(H93,'A-b-⑥工资核算'!$D$4:$D$7,'A-b-⑥工资核算'!$E$4:$E$7)&gt;0),1,0))</f>
        <v>2</v>
      </c>
      <c r="L93" s="5" cm="1">
        <f t="array" ref="L93">IF(A93="","",IF(F93="",_xlfn.IFS(K93='A-b-⑥工资核算'!$E$4,'A-b-⑥工资核算'!$B$4,K93='A-b-⑥工资核算'!$E$5,'A-b-⑥工资核算'!$B$5,K93='A-b-⑥工资核算'!$E$6,'A-b-⑥工资核算'!$B$6,'健康师-人工底薪'!K93='A-b-⑥工资核算'!$E$7,'A-b-⑥工资核算'!$B$7),0))</f>
        <v>2200</v>
      </c>
      <c r="M93" s="7" t="str">
        <f t="shared" si="20"/>
        <v/>
      </c>
      <c r="N93" s="7" t="str">
        <f t="shared" si="21"/>
        <v/>
      </c>
      <c r="O93" s="46" t="str">
        <f>IF(F93="","",LOOKUP(M93,'A-b-⑥工资核算'!$F$4:$F$7,'A-b-⑥工资核算'!$E$4:$E$7))</f>
        <v/>
      </c>
      <c r="P93" s="46" t="str">
        <f>IF(F93="","",LOOKUP(N93,'A-b-⑥工资核算'!$G$4:$G$7,'A-b-⑥工资核算'!$E$4:$E$7))</f>
        <v/>
      </c>
      <c r="Q93" s="5">
        <f>IF(F93="不足",IF(AND(O93&gt;0,P93&gt;0),MIN(O93,P93),IF(OR(LOOKUP(M93,'A-b-⑥工资核算'!$F$4:$F$7,'A-b-⑥工资核算'!$E$4:$E$7)&gt;0,LOOKUP(N93,'A-b-⑥工资核算'!$G$4:$G$7,'A-b-⑥工资核算'!$E$4:$E$7)&gt;0),1,0)),0)</f>
        <v>0</v>
      </c>
      <c r="R93" s="5" cm="1">
        <f t="array" ref="R93">IF(F93="",0,_xlfn.IFS(Q93='A-b-⑥工资核算'!$E$4,'A-b-⑥工资核算'!$B$4,'健康师-人工底薪'!Q93='A-b-⑥工资核算'!$E$5,'A-b-⑥工资核算'!$B$5,Q93='A-b-⑥工资核算'!$E$6,'A-b-⑥工资核算'!$B$6,'健康师-人工底薪'!Q93='A-b-⑥工资核算'!$E$7,'A-b-⑥工资核算'!$B$7))</f>
        <v>0</v>
      </c>
      <c r="S93" s="5">
        <f t="shared" si="22"/>
        <v>2200</v>
      </c>
      <c r="T93" s="5">
        <f t="shared" si="23"/>
        <v>0</v>
      </c>
      <c r="U93" s="8">
        <f t="shared" si="24"/>
        <v>2200</v>
      </c>
      <c r="V93" s="5" t="str">
        <f>IF(F93="",IF(C93=$V$5,IF(F93="",LOOKUP(G93,'A-b-⑥工资核算'!$C$12:$C$15,'A-b-⑥工资核算'!$D$12:$D$15),""),""),"")</f>
        <v/>
      </c>
      <c r="W93" s="5" t="str">
        <f t="shared" si="25"/>
        <v/>
      </c>
      <c r="X93" s="5" t="str">
        <f t="shared" si="26"/>
        <v/>
      </c>
      <c r="Y93" s="5" cm="1">
        <f t="array" ref="Y93">IF(X93="",0,_xlfn.IFS(X93='A-b-⑥工资核算'!$D$12,'A-b-⑥工资核算'!$B$12,X93='A-b-⑥工资核算'!$D$13,'A-b-⑥工资核算'!$B$13,X93='A-b-⑥工资核算'!$D$14,'A-b-⑥工资核算'!$B$14,'健康师-人工底薪'!X93='A-b-⑥工资核算'!$D$15,'A-b-⑥工资核算'!$B$15))</f>
        <v>0</v>
      </c>
      <c r="Z93" s="9" t="str">
        <f>IF(C93=$V$5,IF(F93="不足",LOOKUP(M93,'A-b-⑥工资核算'!$E$12:$E$15,'A-b-⑥工资核算'!$D$12:$D$15),""),"")</f>
        <v/>
      </c>
      <c r="AA93" s="9" t="str">
        <f t="shared" si="27"/>
        <v/>
      </c>
      <c r="AB93" s="5" t="str">
        <f t="shared" si="28"/>
        <v/>
      </c>
      <c r="AC93" s="5" cm="1">
        <f t="array" ref="AC93">IF(AB93="",0,_xlfn.IFS(AB93='A-b-⑥工资核算'!$D$12,'A-b-⑥工资核算'!$B$12,AB93='A-b-⑥工资核算'!$D$13,'A-b-⑥工资核算'!$B$13,AB93='A-b-⑥工资核算'!$D$14,'A-b-⑥工资核算'!$B$14,AB93='A-b-⑥工资核算'!$D$15,'A-b-⑥工资核算'!$B$15))</f>
        <v>0</v>
      </c>
      <c r="AD93" s="9">
        <f t="shared" si="29"/>
        <v>0</v>
      </c>
      <c r="AE93" s="8">
        <f t="shared" si="17"/>
        <v>0</v>
      </c>
      <c r="AF93" s="18">
        <f t="shared" si="18"/>
        <v>2200</v>
      </c>
      <c r="AG93" s="9">
        <f t="shared" si="30"/>
        <v>2200</v>
      </c>
      <c r="AH93" s="55">
        <f>_xlfn.XLOOKUP(A93,[1]工资核对的全字段!$C:$C,[1]工资核对的全字段!$BC:$BC,0)</f>
        <v>2200</v>
      </c>
      <c r="AI93" s="55">
        <f t="shared" si="31"/>
        <v>0</v>
      </c>
    </row>
    <row r="94" spans="1:35" ht="15.75" customHeight="1" x14ac:dyDescent="0.15">
      <c r="A94" s="5" t="str">
        <v>谭芙蓉</v>
      </c>
      <c r="B94" s="5" t="str">
        <f>_xlfn.XLOOKUP(A94,'B-a-26考勤汇总表'!D:D,'B-a-26考勤汇总表'!A:A,0)</f>
        <v>犀浦</v>
      </c>
      <c r="C94" s="5" t="str">
        <f>_xlfn.XLOOKUP(B94,'A-b-⑥工资核算'!J:J,'A-b-⑥工资核算'!K:K,0)</f>
        <v>老店</v>
      </c>
      <c r="D94" s="5">
        <f>_xlfn.XLOOKUP(A94,'B-a-26考勤汇总表'!D:D,'B-a-26考勤汇总表'!AP:AP,0)</f>
        <v>31</v>
      </c>
      <c r="E94" s="5">
        <f>IF(A94="","",_xlfn.XLOOKUP(A94,'B-a-26考勤汇总表'!D:D,'B-a-26考勤汇总表'!U:U,0))</f>
        <v>0</v>
      </c>
      <c r="F94" s="5" t="str">
        <f t="shared" si="19"/>
        <v/>
      </c>
      <c r="G94" s="5">
        <f>_xlfn.XLOOKUP('健康师-人工底薪'!A94,'B-a-③呈现-消耗明细表③'!C:C,'B-a-③呈现-消耗明细表③'!D:D,0)</f>
        <v>111</v>
      </c>
      <c r="H94" s="5">
        <f>_xlfn.XLOOKUP(A94,'B-a-③呈现-消耗明细表③'!C:C,'B-a-③呈现-消耗明细表③'!E:E,0)</f>
        <v>19882.2</v>
      </c>
      <c r="I94" s="5">
        <f>IF(F94="",LOOKUP(G94,'A-b-⑥工资核算'!$C$4:$C$7,'A-b-⑥工资核算'!$E$4:$E$7),"")</f>
        <v>1</v>
      </c>
      <c r="J94" s="5">
        <f>IF(F94="",LOOKUP(H94,'A-b-⑥工资核算'!$D$4:$D$7,'A-b-⑥工资核算'!$E$4:$E$7),"")</f>
        <v>1</v>
      </c>
      <c r="K94" s="5">
        <f>IF(AND(I94&gt;0,J94&gt;0),MIN(I94,J94),IF(OR(LOOKUP(G94,'A-b-⑥工资核算'!$C$4:$C$7,'A-b-⑥工资核算'!$E$4:$E$7)&gt;0,LOOKUP(H94,'A-b-⑥工资核算'!$D$4:$D$7,'A-b-⑥工资核算'!$E$4:$E$7)&gt;0),1,0))</f>
        <v>1</v>
      </c>
      <c r="L94" s="5" cm="1">
        <f t="array" ref="L94">IF(A94="","",IF(F94="",_xlfn.IFS(K94='A-b-⑥工资核算'!$E$4,'A-b-⑥工资核算'!$B$4,K94='A-b-⑥工资核算'!$E$5,'A-b-⑥工资核算'!$B$5,K94='A-b-⑥工资核算'!$E$6,'A-b-⑥工资核算'!$B$6,'健康师-人工底薪'!K94='A-b-⑥工资核算'!$E$7,'A-b-⑥工资核算'!$B$7),0))</f>
        <v>2000</v>
      </c>
      <c r="M94" s="7" t="str">
        <f t="shared" si="20"/>
        <v/>
      </c>
      <c r="N94" s="7" t="str">
        <f t="shared" si="21"/>
        <v/>
      </c>
      <c r="O94" s="46" t="str">
        <f>IF(F94="","",LOOKUP(M94,'A-b-⑥工资核算'!$F$4:$F$7,'A-b-⑥工资核算'!$E$4:$E$7))</f>
        <v/>
      </c>
      <c r="P94" s="46" t="str">
        <f>IF(F94="","",LOOKUP(N94,'A-b-⑥工资核算'!$G$4:$G$7,'A-b-⑥工资核算'!$E$4:$E$7))</f>
        <v/>
      </c>
      <c r="Q94" s="5">
        <f>IF(F94="不足",IF(AND(O94&gt;0,P94&gt;0),MIN(O94,P94),IF(OR(LOOKUP(M94,'A-b-⑥工资核算'!$F$4:$F$7,'A-b-⑥工资核算'!$E$4:$E$7)&gt;0,LOOKUP(N94,'A-b-⑥工资核算'!$G$4:$G$7,'A-b-⑥工资核算'!$E$4:$E$7)&gt;0),1,0)),0)</f>
        <v>0</v>
      </c>
      <c r="R94" s="5" cm="1">
        <f t="array" ref="R94">IF(F94="",0,_xlfn.IFS(Q94='A-b-⑥工资核算'!$E$4,'A-b-⑥工资核算'!$B$4,'健康师-人工底薪'!Q94='A-b-⑥工资核算'!$E$5,'A-b-⑥工资核算'!$B$5,Q94='A-b-⑥工资核算'!$E$6,'A-b-⑥工资核算'!$B$6,'健康师-人工底薪'!Q94='A-b-⑥工资核算'!$E$7,'A-b-⑥工资核算'!$B$7))</f>
        <v>0</v>
      </c>
      <c r="S94" s="5">
        <f t="shared" si="22"/>
        <v>2000</v>
      </c>
      <c r="T94" s="5">
        <f t="shared" si="23"/>
        <v>0</v>
      </c>
      <c r="U94" s="8">
        <f t="shared" si="24"/>
        <v>2000</v>
      </c>
      <c r="V94" s="5" t="str">
        <f>IF(F94="",IF(C94=$V$5,IF(F94="",LOOKUP(G94,'A-b-⑥工资核算'!$C$12:$C$15,'A-b-⑥工资核算'!$D$12:$D$15),""),""),"")</f>
        <v/>
      </c>
      <c r="W94" s="5" t="str">
        <f t="shared" si="25"/>
        <v/>
      </c>
      <c r="X94" s="5" t="str">
        <f t="shared" si="26"/>
        <v/>
      </c>
      <c r="Y94" s="5" cm="1">
        <f t="array" ref="Y94">IF(X94="",0,_xlfn.IFS(X94='A-b-⑥工资核算'!$D$12,'A-b-⑥工资核算'!$B$12,X94='A-b-⑥工资核算'!$D$13,'A-b-⑥工资核算'!$B$13,X94='A-b-⑥工资核算'!$D$14,'A-b-⑥工资核算'!$B$14,'健康师-人工底薪'!X94='A-b-⑥工资核算'!$D$15,'A-b-⑥工资核算'!$B$15))</f>
        <v>0</v>
      </c>
      <c r="Z94" s="9" t="str">
        <f>IF(C94=$V$5,IF(F94="不足",LOOKUP(M94,'A-b-⑥工资核算'!$E$12:$E$15,'A-b-⑥工资核算'!$D$12:$D$15),""),"")</f>
        <v/>
      </c>
      <c r="AA94" s="9" t="str">
        <f t="shared" si="27"/>
        <v/>
      </c>
      <c r="AB94" s="5" t="str">
        <f t="shared" si="28"/>
        <v/>
      </c>
      <c r="AC94" s="5" cm="1">
        <f t="array" ref="AC94">IF(AB94="",0,_xlfn.IFS(AB94='A-b-⑥工资核算'!$D$12,'A-b-⑥工资核算'!$B$12,AB94='A-b-⑥工资核算'!$D$13,'A-b-⑥工资核算'!$B$13,AB94='A-b-⑥工资核算'!$D$14,'A-b-⑥工资核算'!$B$14,AB94='A-b-⑥工资核算'!$D$15,'A-b-⑥工资核算'!$B$15))</f>
        <v>0</v>
      </c>
      <c r="AD94" s="9">
        <f t="shared" si="29"/>
        <v>0</v>
      </c>
      <c r="AE94" s="8">
        <f t="shared" si="17"/>
        <v>0</v>
      </c>
      <c r="AF94" s="18">
        <f t="shared" si="18"/>
        <v>2000</v>
      </c>
      <c r="AG94" s="9">
        <f t="shared" si="30"/>
        <v>2000</v>
      </c>
      <c r="AH94" s="55">
        <f>_xlfn.XLOOKUP(A94,[1]工资核对的全字段!$C:$C,[1]工资核对的全字段!$BC:$BC,0)</f>
        <v>2000</v>
      </c>
      <c r="AI94" s="55">
        <f t="shared" si="31"/>
        <v>0</v>
      </c>
    </row>
    <row r="95" spans="1:35" ht="15.75" customHeight="1" x14ac:dyDescent="0.15">
      <c r="A95" s="5" t="str">
        <v>刘婵琴</v>
      </c>
      <c r="B95" s="5" t="str">
        <f>_xlfn.XLOOKUP(A95,'B-a-26考勤汇总表'!D:D,'B-a-26考勤汇总表'!A:A,0)</f>
        <v>犀浦</v>
      </c>
      <c r="C95" s="5" t="str">
        <f>_xlfn.XLOOKUP(B95,'A-b-⑥工资核算'!J:J,'A-b-⑥工资核算'!K:K,0)</f>
        <v>老店</v>
      </c>
      <c r="D95" s="5">
        <f>_xlfn.XLOOKUP(A95,'B-a-26考勤汇总表'!D:D,'B-a-26考勤汇总表'!AP:AP,0)</f>
        <v>31</v>
      </c>
      <c r="E95" s="5">
        <f>IF(A95="","",_xlfn.XLOOKUP(A95,'B-a-26考勤汇总表'!D:D,'B-a-26考勤汇总表'!U:U,0))</f>
        <v>0</v>
      </c>
      <c r="F95" s="5" t="str">
        <f t="shared" si="19"/>
        <v/>
      </c>
      <c r="G95" s="5">
        <f>_xlfn.XLOOKUP('健康师-人工底薪'!A95,'B-a-③呈现-消耗明细表③'!C:C,'B-a-③呈现-消耗明细表③'!D:D,0)</f>
        <v>119</v>
      </c>
      <c r="H95" s="5">
        <f>_xlfn.XLOOKUP(A95,'B-a-③呈现-消耗明细表③'!C:C,'B-a-③呈现-消耗明细表③'!E:E,0)</f>
        <v>16872.439999999999</v>
      </c>
      <c r="I95" s="5">
        <f>IF(F95="",LOOKUP(G95,'A-b-⑥工资核算'!$C$4:$C$7,'A-b-⑥工资核算'!$E$4:$E$7),"")</f>
        <v>1</v>
      </c>
      <c r="J95" s="5">
        <f>IF(F95="",LOOKUP(H95,'A-b-⑥工资核算'!$D$4:$D$7,'A-b-⑥工资核算'!$E$4:$E$7),"")</f>
        <v>1</v>
      </c>
      <c r="K95" s="5">
        <f>IF(AND(I95&gt;0,J95&gt;0),MIN(I95,J95),IF(OR(LOOKUP(G95,'A-b-⑥工资核算'!$C$4:$C$7,'A-b-⑥工资核算'!$E$4:$E$7)&gt;0,LOOKUP(H95,'A-b-⑥工资核算'!$D$4:$D$7,'A-b-⑥工资核算'!$E$4:$E$7)&gt;0),1,0))</f>
        <v>1</v>
      </c>
      <c r="L95" s="5" cm="1">
        <f t="array" ref="L95">IF(A95="","",IF(F95="",_xlfn.IFS(K95='A-b-⑥工资核算'!$E$4,'A-b-⑥工资核算'!$B$4,K95='A-b-⑥工资核算'!$E$5,'A-b-⑥工资核算'!$B$5,K95='A-b-⑥工资核算'!$E$6,'A-b-⑥工资核算'!$B$6,'健康师-人工底薪'!K95='A-b-⑥工资核算'!$E$7,'A-b-⑥工资核算'!$B$7),0))</f>
        <v>2000</v>
      </c>
      <c r="M95" s="7" t="str">
        <f t="shared" si="20"/>
        <v/>
      </c>
      <c r="N95" s="7" t="str">
        <f t="shared" si="21"/>
        <v/>
      </c>
      <c r="O95" s="46" t="str">
        <f>IF(F95="","",LOOKUP(M95,'A-b-⑥工资核算'!$F$4:$F$7,'A-b-⑥工资核算'!$E$4:$E$7))</f>
        <v/>
      </c>
      <c r="P95" s="46" t="str">
        <f>IF(F95="","",LOOKUP(N95,'A-b-⑥工资核算'!$G$4:$G$7,'A-b-⑥工资核算'!$E$4:$E$7))</f>
        <v/>
      </c>
      <c r="Q95" s="5">
        <f>IF(F95="不足",IF(AND(O95&gt;0,P95&gt;0),MIN(O95,P95),IF(OR(LOOKUP(M95,'A-b-⑥工资核算'!$F$4:$F$7,'A-b-⑥工资核算'!$E$4:$E$7)&gt;0,LOOKUP(N95,'A-b-⑥工资核算'!$G$4:$G$7,'A-b-⑥工资核算'!$E$4:$E$7)&gt;0),1,0)),0)</f>
        <v>0</v>
      </c>
      <c r="R95" s="5" cm="1">
        <f t="array" ref="R95">IF(F95="",0,_xlfn.IFS(Q95='A-b-⑥工资核算'!$E$4,'A-b-⑥工资核算'!$B$4,'健康师-人工底薪'!Q95='A-b-⑥工资核算'!$E$5,'A-b-⑥工资核算'!$B$5,Q95='A-b-⑥工资核算'!$E$6,'A-b-⑥工资核算'!$B$6,'健康师-人工底薪'!Q95='A-b-⑥工资核算'!$E$7,'A-b-⑥工资核算'!$B$7))</f>
        <v>0</v>
      </c>
      <c r="S95" s="5">
        <f t="shared" si="22"/>
        <v>2000</v>
      </c>
      <c r="T95" s="5">
        <f t="shared" si="23"/>
        <v>0</v>
      </c>
      <c r="U95" s="8">
        <f t="shared" si="24"/>
        <v>2000</v>
      </c>
      <c r="V95" s="5" t="str">
        <f>IF(F95="",IF(C95=$V$5,IF(F95="",LOOKUP(G95,'A-b-⑥工资核算'!$C$12:$C$15,'A-b-⑥工资核算'!$D$12:$D$15),""),""),"")</f>
        <v/>
      </c>
      <c r="W95" s="5" t="str">
        <f t="shared" si="25"/>
        <v/>
      </c>
      <c r="X95" s="5" t="str">
        <f t="shared" si="26"/>
        <v/>
      </c>
      <c r="Y95" s="5" cm="1">
        <f t="array" ref="Y95">IF(X95="",0,_xlfn.IFS(X95='A-b-⑥工资核算'!$D$12,'A-b-⑥工资核算'!$B$12,X95='A-b-⑥工资核算'!$D$13,'A-b-⑥工资核算'!$B$13,X95='A-b-⑥工资核算'!$D$14,'A-b-⑥工资核算'!$B$14,'健康师-人工底薪'!X95='A-b-⑥工资核算'!$D$15,'A-b-⑥工资核算'!$B$15))</f>
        <v>0</v>
      </c>
      <c r="Z95" s="9" t="str">
        <f>IF(C95=$V$5,IF(F95="不足",LOOKUP(M95,'A-b-⑥工资核算'!$E$12:$E$15,'A-b-⑥工资核算'!$D$12:$D$15),""),"")</f>
        <v/>
      </c>
      <c r="AA95" s="9" t="str">
        <f t="shared" si="27"/>
        <v/>
      </c>
      <c r="AB95" s="5" t="str">
        <f t="shared" si="28"/>
        <v/>
      </c>
      <c r="AC95" s="5" cm="1">
        <f t="array" ref="AC95">IF(AB95="",0,_xlfn.IFS(AB95='A-b-⑥工资核算'!$D$12,'A-b-⑥工资核算'!$B$12,AB95='A-b-⑥工资核算'!$D$13,'A-b-⑥工资核算'!$B$13,AB95='A-b-⑥工资核算'!$D$14,'A-b-⑥工资核算'!$B$14,AB95='A-b-⑥工资核算'!$D$15,'A-b-⑥工资核算'!$B$15))</f>
        <v>0</v>
      </c>
      <c r="AD95" s="9">
        <f t="shared" si="29"/>
        <v>0</v>
      </c>
      <c r="AE95" s="8">
        <f t="shared" si="17"/>
        <v>0</v>
      </c>
      <c r="AF95" s="18">
        <f t="shared" si="18"/>
        <v>2000</v>
      </c>
      <c r="AG95" s="9">
        <f t="shared" si="30"/>
        <v>2000</v>
      </c>
      <c r="AH95" s="55">
        <f>_xlfn.XLOOKUP(A95,[1]工资核对的全字段!$C:$C,[1]工资核对的全字段!$BC:$BC,0)</f>
        <v>2000</v>
      </c>
      <c r="AI95" s="55">
        <f t="shared" si="31"/>
        <v>0</v>
      </c>
    </row>
    <row r="96" spans="1:35" ht="15.75" customHeight="1" x14ac:dyDescent="0.15">
      <c r="A96" s="5" t="str">
        <v>泽仁拉姆</v>
      </c>
      <c r="B96" s="5" t="str">
        <f>_xlfn.XLOOKUP(A96,'B-a-26考勤汇总表'!D:D,'B-a-26考勤汇总表'!A:A,0)</f>
        <v>犀浦</v>
      </c>
      <c r="C96" s="5" t="str">
        <f>_xlfn.XLOOKUP(B96,'A-b-⑥工资核算'!J:J,'A-b-⑥工资核算'!K:K,0)</f>
        <v>老店</v>
      </c>
      <c r="D96" s="5">
        <f>_xlfn.XLOOKUP(A96,'B-a-26考勤汇总表'!D:D,'B-a-26考勤汇总表'!AP:AP,0)</f>
        <v>31</v>
      </c>
      <c r="E96" s="5">
        <f>IF(A96="","",_xlfn.XLOOKUP(A96,'B-a-26考勤汇总表'!D:D,'B-a-26考勤汇总表'!U:U,0))</f>
        <v>0</v>
      </c>
      <c r="F96" s="5" t="str">
        <f t="shared" si="19"/>
        <v/>
      </c>
      <c r="G96" s="5">
        <f>_xlfn.XLOOKUP('健康师-人工底薪'!A96,'B-a-③呈现-消耗明细表③'!C:C,'B-a-③呈现-消耗明细表③'!D:D,0)</f>
        <v>101</v>
      </c>
      <c r="H96" s="5">
        <f>_xlfn.XLOOKUP(A96,'B-a-③呈现-消耗明细表③'!C:C,'B-a-③呈现-消耗明细表③'!E:E,0)</f>
        <v>15050.06</v>
      </c>
      <c r="I96" s="5">
        <f>IF(F96="",LOOKUP(G96,'A-b-⑥工资核算'!$C$4:$C$7,'A-b-⑥工资核算'!$E$4:$E$7),"")</f>
        <v>1</v>
      </c>
      <c r="J96" s="5">
        <f>IF(F96="",LOOKUP(H96,'A-b-⑥工资核算'!$D$4:$D$7,'A-b-⑥工资核算'!$E$4:$E$7),"")</f>
        <v>1</v>
      </c>
      <c r="K96" s="5">
        <f>IF(AND(I96&gt;0,J96&gt;0),MIN(I96,J96),IF(OR(LOOKUP(G96,'A-b-⑥工资核算'!$C$4:$C$7,'A-b-⑥工资核算'!$E$4:$E$7)&gt;0,LOOKUP(H96,'A-b-⑥工资核算'!$D$4:$D$7,'A-b-⑥工资核算'!$E$4:$E$7)&gt;0),1,0))</f>
        <v>1</v>
      </c>
      <c r="L96" s="5" cm="1">
        <f t="array" ref="L96">IF(A96="","",IF(F96="",_xlfn.IFS(K96='A-b-⑥工资核算'!$E$4,'A-b-⑥工资核算'!$B$4,K96='A-b-⑥工资核算'!$E$5,'A-b-⑥工资核算'!$B$5,K96='A-b-⑥工资核算'!$E$6,'A-b-⑥工资核算'!$B$6,'健康师-人工底薪'!K96='A-b-⑥工资核算'!$E$7,'A-b-⑥工资核算'!$B$7),0))</f>
        <v>2000</v>
      </c>
      <c r="M96" s="7" t="str">
        <f t="shared" si="20"/>
        <v/>
      </c>
      <c r="N96" s="7" t="str">
        <f t="shared" si="21"/>
        <v/>
      </c>
      <c r="O96" s="46" t="str">
        <f>IF(F96="","",LOOKUP(M96,'A-b-⑥工资核算'!$F$4:$F$7,'A-b-⑥工资核算'!$E$4:$E$7))</f>
        <v/>
      </c>
      <c r="P96" s="46" t="str">
        <f>IF(F96="","",LOOKUP(N96,'A-b-⑥工资核算'!$G$4:$G$7,'A-b-⑥工资核算'!$E$4:$E$7))</f>
        <v/>
      </c>
      <c r="Q96" s="5">
        <f>IF(F96="不足",IF(AND(O96&gt;0,P96&gt;0),MIN(O96,P96),IF(OR(LOOKUP(M96,'A-b-⑥工资核算'!$F$4:$F$7,'A-b-⑥工资核算'!$E$4:$E$7)&gt;0,LOOKUP(N96,'A-b-⑥工资核算'!$G$4:$G$7,'A-b-⑥工资核算'!$E$4:$E$7)&gt;0),1,0)),0)</f>
        <v>0</v>
      </c>
      <c r="R96" s="5" cm="1">
        <f t="array" ref="R96">IF(F96="",0,_xlfn.IFS(Q96='A-b-⑥工资核算'!$E$4,'A-b-⑥工资核算'!$B$4,'健康师-人工底薪'!Q96='A-b-⑥工资核算'!$E$5,'A-b-⑥工资核算'!$B$5,Q96='A-b-⑥工资核算'!$E$6,'A-b-⑥工资核算'!$B$6,'健康师-人工底薪'!Q96='A-b-⑥工资核算'!$E$7,'A-b-⑥工资核算'!$B$7))</f>
        <v>0</v>
      </c>
      <c r="S96" s="5">
        <f t="shared" si="22"/>
        <v>2000</v>
      </c>
      <c r="T96" s="5">
        <f t="shared" si="23"/>
        <v>0</v>
      </c>
      <c r="U96" s="8">
        <f t="shared" si="24"/>
        <v>2000</v>
      </c>
      <c r="V96" s="5" t="str">
        <f>IF(F96="",IF(C96=$V$5,IF(F96="",LOOKUP(G96,'A-b-⑥工资核算'!$C$12:$C$15,'A-b-⑥工资核算'!$D$12:$D$15),""),""),"")</f>
        <v/>
      </c>
      <c r="W96" s="5" t="str">
        <f t="shared" si="25"/>
        <v/>
      </c>
      <c r="X96" s="5" t="str">
        <f t="shared" si="26"/>
        <v/>
      </c>
      <c r="Y96" s="5" cm="1">
        <f t="array" ref="Y96">IF(X96="",0,_xlfn.IFS(X96='A-b-⑥工资核算'!$D$12,'A-b-⑥工资核算'!$B$12,X96='A-b-⑥工资核算'!$D$13,'A-b-⑥工资核算'!$B$13,X96='A-b-⑥工资核算'!$D$14,'A-b-⑥工资核算'!$B$14,'健康师-人工底薪'!X96='A-b-⑥工资核算'!$D$15,'A-b-⑥工资核算'!$B$15))</f>
        <v>0</v>
      </c>
      <c r="Z96" s="9" t="str">
        <f>IF(C96=$V$5,IF(F96="不足",LOOKUP(M96,'A-b-⑥工资核算'!$E$12:$E$15,'A-b-⑥工资核算'!$D$12:$D$15),""),"")</f>
        <v/>
      </c>
      <c r="AA96" s="9" t="str">
        <f t="shared" si="27"/>
        <v/>
      </c>
      <c r="AB96" s="5" t="str">
        <f t="shared" si="28"/>
        <v/>
      </c>
      <c r="AC96" s="5" cm="1">
        <f t="array" ref="AC96">IF(AB96="",0,_xlfn.IFS(AB96='A-b-⑥工资核算'!$D$12,'A-b-⑥工资核算'!$B$12,AB96='A-b-⑥工资核算'!$D$13,'A-b-⑥工资核算'!$B$13,AB96='A-b-⑥工资核算'!$D$14,'A-b-⑥工资核算'!$B$14,AB96='A-b-⑥工资核算'!$D$15,'A-b-⑥工资核算'!$B$15))</f>
        <v>0</v>
      </c>
      <c r="AD96" s="9">
        <f t="shared" si="29"/>
        <v>0</v>
      </c>
      <c r="AE96" s="8">
        <f t="shared" si="17"/>
        <v>0</v>
      </c>
      <c r="AF96" s="18">
        <f t="shared" si="18"/>
        <v>2000</v>
      </c>
      <c r="AG96" s="9">
        <f t="shared" si="30"/>
        <v>2000</v>
      </c>
      <c r="AH96" s="55">
        <f>_xlfn.XLOOKUP(A96,[1]工资核对的全字段!$C:$C,[1]工资核对的全字段!$BC:$BC,0)</f>
        <v>2000</v>
      </c>
      <c r="AI96" s="55">
        <f t="shared" si="31"/>
        <v>0</v>
      </c>
    </row>
    <row r="97" spans="1:35" ht="15.75" customHeight="1" x14ac:dyDescent="0.15">
      <c r="A97" s="5" t="str">
        <v>舒阳</v>
      </c>
      <c r="B97" s="5" t="str">
        <f>_xlfn.XLOOKUP(A97,'B-a-26考勤汇总表'!D:D,'B-a-26考勤汇总表'!A:A,0)</f>
        <v>犀浦</v>
      </c>
      <c r="C97" s="5" t="str">
        <f>_xlfn.XLOOKUP(B97,'A-b-⑥工资核算'!J:J,'A-b-⑥工资核算'!K:K,0)</f>
        <v>老店</v>
      </c>
      <c r="D97" s="5">
        <f>_xlfn.XLOOKUP(A97,'B-a-26考勤汇总表'!D:D,'B-a-26考勤汇总表'!AP:AP,0)</f>
        <v>31</v>
      </c>
      <c r="E97" s="5">
        <f>IF(A97="","",_xlfn.XLOOKUP(A97,'B-a-26考勤汇总表'!D:D,'B-a-26考勤汇总表'!U:U,0))</f>
        <v>0</v>
      </c>
      <c r="F97" s="5" t="str">
        <f t="shared" si="19"/>
        <v/>
      </c>
      <c r="G97" s="5">
        <f>_xlfn.XLOOKUP('健康师-人工底薪'!A97,'B-a-③呈现-消耗明细表③'!C:C,'B-a-③呈现-消耗明细表③'!D:D,0)</f>
        <v>104</v>
      </c>
      <c r="H97" s="5">
        <f>_xlfn.XLOOKUP(A97,'B-a-③呈现-消耗明细表③'!C:C,'B-a-③呈现-消耗明细表③'!E:E,0)</f>
        <v>7445.38</v>
      </c>
      <c r="I97" s="5">
        <f>IF(F97="",LOOKUP(G97,'A-b-⑥工资核算'!$C$4:$C$7,'A-b-⑥工资核算'!$E$4:$E$7),"")</f>
        <v>1</v>
      </c>
      <c r="J97" s="5">
        <f>IF(F97="",LOOKUP(H97,'A-b-⑥工资核算'!$D$4:$D$7,'A-b-⑥工资核算'!$E$4:$E$7),"")</f>
        <v>0</v>
      </c>
      <c r="K97" s="5">
        <f>IF(AND(I97&gt;0,J97&gt;0),MIN(I97,J97),IF(OR(LOOKUP(G97,'A-b-⑥工资核算'!$C$4:$C$7,'A-b-⑥工资核算'!$E$4:$E$7)&gt;0,LOOKUP(H97,'A-b-⑥工资核算'!$D$4:$D$7,'A-b-⑥工资核算'!$E$4:$E$7)&gt;0),1,0))</f>
        <v>1</v>
      </c>
      <c r="L97" s="5" cm="1">
        <f t="array" ref="L97">IF(A97="","",IF(F97="",_xlfn.IFS(K97='A-b-⑥工资核算'!$E$4,'A-b-⑥工资核算'!$B$4,K97='A-b-⑥工资核算'!$E$5,'A-b-⑥工资核算'!$B$5,K97='A-b-⑥工资核算'!$E$6,'A-b-⑥工资核算'!$B$6,'健康师-人工底薪'!K97='A-b-⑥工资核算'!$E$7,'A-b-⑥工资核算'!$B$7),0))</f>
        <v>2000</v>
      </c>
      <c r="M97" s="7" t="str">
        <f t="shared" si="20"/>
        <v/>
      </c>
      <c r="N97" s="7" t="str">
        <f t="shared" si="21"/>
        <v/>
      </c>
      <c r="O97" s="46" t="str">
        <f>IF(F97="","",LOOKUP(M97,'A-b-⑥工资核算'!$F$4:$F$7,'A-b-⑥工资核算'!$E$4:$E$7))</f>
        <v/>
      </c>
      <c r="P97" s="46" t="str">
        <f>IF(F97="","",LOOKUP(N97,'A-b-⑥工资核算'!$G$4:$G$7,'A-b-⑥工资核算'!$E$4:$E$7))</f>
        <v/>
      </c>
      <c r="Q97" s="5">
        <f>IF(F97="不足",IF(AND(O97&gt;0,P97&gt;0),MIN(O97,P97),IF(OR(LOOKUP(M97,'A-b-⑥工资核算'!$F$4:$F$7,'A-b-⑥工资核算'!$E$4:$E$7)&gt;0,LOOKUP(N97,'A-b-⑥工资核算'!$G$4:$G$7,'A-b-⑥工资核算'!$E$4:$E$7)&gt;0),1,0)),0)</f>
        <v>0</v>
      </c>
      <c r="R97" s="5" cm="1">
        <f t="array" ref="R97">IF(F97="",0,_xlfn.IFS(Q97='A-b-⑥工资核算'!$E$4,'A-b-⑥工资核算'!$B$4,'健康师-人工底薪'!Q97='A-b-⑥工资核算'!$E$5,'A-b-⑥工资核算'!$B$5,Q97='A-b-⑥工资核算'!$E$6,'A-b-⑥工资核算'!$B$6,'健康师-人工底薪'!Q97='A-b-⑥工资核算'!$E$7,'A-b-⑥工资核算'!$B$7))</f>
        <v>0</v>
      </c>
      <c r="S97" s="5">
        <f t="shared" si="22"/>
        <v>2000</v>
      </c>
      <c r="T97" s="5">
        <f t="shared" si="23"/>
        <v>0</v>
      </c>
      <c r="U97" s="8">
        <f t="shared" si="24"/>
        <v>2000</v>
      </c>
      <c r="V97" s="5" t="str">
        <f>IF(F97="",IF(C97=$V$5,IF(F97="",LOOKUP(G97,'A-b-⑥工资核算'!$C$12:$C$15,'A-b-⑥工资核算'!$D$12:$D$15),""),""),"")</f>
        <v/>
      </c>
      <c r="W97" s="5" t="str">
        <f t="shared" si="25"/>
        <v/>
      </c>
      <c r="X97" s="5" t="str">
        <f t="shared" si="26"/>
        <v/>
      </c>
      <c r="Y97" s="5" cm="1">
        <f t="array" ref="Y97">IF(X97="",0,_xlfn.IFS(X97='A-b-⑥工资核算'!$D$12,'A-b-⑥工资核算'!$B$12,X97='A-b-⑥工资核算'!$D$13,'A-b-⑥工资核算'!$B$13,X97='A-b-⑥工资核算'!$D$14,'A-b-⑥工资核算'!$B$14,'健康师-人工底薪'!X97='A-b-⑥工资核算'!$D$15,'A-b-⑥工资核算'!$B$15))</f>
        <v>0</v>
      </c>
      <c r="Z97" s="9" t="str">
        <f>IF(C97=$V$5,IF(F97="不足",LOOKUP(M97,'A-b-⑥工资核算'!$E$12:$E$15,'A-b-⑥工资核算'!$D$12:$D$15),""),"")</f>
        <v/>
      </c>
      <c r="AA97" s="9" t="str">
        <f t="shared" si="27"/>
        <v/>
      </c>
      <c r="AB97" s="5" t="str">
        <f t="shared" si="28"/>
        <v/>
      </c>
      <c r="AC97" s="5" cm="1">
        <f t="array" ref="AC97">IF(AB97="",0,_xlfn.IFS(AB97='A-b-⑥工资核算'!$D$12,'A-b-⑥工资核算'!$B$12,AB97='A-b-⑥工资核算'!$D$13,'A-b-⑥工资核算'!$B$13,AB97='A-b-⑥工资核算'!$D$14,'A-b-⑥工资核算'!$B$14,AB97='A-b-⑥工资核算'!$D$15,'A-b-⑥工资核算'!$B$15))</f>
        <v>0</v>
      </c>
      <c r="AD97" s="9">
        <f t="shared" si="29"/>
        <v>0</v>
      </c>
      <c r="AE97" s="8">
        <f t="shared" si="17"/>
        <v>0</v>
      </c>
      <c r="AF97" s="18">
        <f t="shared" si="18"/>
        <v>2000</v>
      </c>
      <c r="AG97" s="9">
        <f t="shared" si="30"/>
        <v>2000</v>
      </c>
      <c r="AH97" s="55">
        <f>_xlfn.XLOOKUP(A97,[1]工资核对的全字段!$C:$C,[1]工资核对的全字段!$BC:$BC,0)</f>
        <v>2000</v>
      </c>
      <c r="AI97" s="55">
        <f t="shared" si="31"/>
        <v>0</v>
      </c>
    </row>
    <row r="98" spans="1:35" ht="15.75" customHeight="1" x14ac:dyDescent="0.15">
      <c r="A98" s="5" t="str">
        <v>张廷妍</v>
      </c>
      <c r="B98" s="5" t="str">
        <f>_xlfn.XLOOKUP(A98,'B-a-26考勤汇总表'!D:D,'B-a-26考勤汇总表'!A:A,0)</f>
        <v>千禧</v>
      </c>
      <c r="C98" s="5" t="str">
        <f>_xlfn.XLOOKUP(B98,'A-b-⑥工资核算'!J:J,'A-b-⑥工资核算'!K:K,0)</f>
        <v>老店</v>
      </c>
      <c r="D98" s="5">
        <f>_xlfn.XLOOKUP(A98,'B-a-26考勤汇总表'!D:D,'B-a-26考勤汇总表'!AP:AP,0)</f>
        <v>31</v>
      </c>
      <c r="E98" s="5">
        <f>IF(A98="","",_xlfn.XLOOKUP(A98,'B-a-26考勤汇总表'!D:D,'B-a-26考勤汇总表'!U:U,0))</f>
        <v>0</v>
      </c>
      <c r="F98" s="5" t="str">
        <f t="shared" si="19"/>
        <v/>
      </c>
      <c r="G98" s="5">
        <f>_xlfn.XLOOKUP('健康师-人工底薪'!A98,'B-a-③呈现-消耗明细表③'!C:C,'B-a-③呈现-消耗明细表③'!D:D,0)</f>
        <v>103</v>
      </c>
      <c r="H98" s="5">
        <f>_xlfn.XLOOKUP(A98,'B-a-③呈现-消耗明细表③'!C:C,'B-a-③呈现-消耗明细表③'!E:E,0)</f>
        <v>23569.279999999999</v>
      </c>
      <c r="I98" s="5">
        <f>IF(F98="",LOOKUP(G98,'A-b-⑥工资核算'!$C$4:$C$7,'A-b-⑥工资核算'!$E$4:$E$7),"")</f>
        <v>1</v>
      </c>
      <c r="J98" s="5">
        <f>IF(F98="",LOOKUP(H98,'A-b-⑥工资核算'!$D$4:$D$7,'A-b-⑥工资核算'!$E$4:$E$7),"")</f>
        <v>2</v>
      </c>
      <c r="K98" s="5">
        <f>IF(AND(I98&gt;0,J98&gt;0),MIN(I98,J98),IF(OR(LOOKUP(G98,'A-b-⑥工资核算'!$C$4:$C$7,'A-b-⑥工资核算'!$E$4:$E$7)&gt;0,LOOKUP(H98,'A-b-⑥工资核算'!$D$4:$D$7,'A-b-⑥工资核算'!$E$4:$E$7)&gt;0),1,0))</f>
        <v>1</v>
      </c>
      <c r="L98" s="5" cm="1">
        <f t="array" ref="L98">IF(A98="","",IF(F98="",_xlfn.IFS(K98='A-b-⑥工资核算'!$E$4,'A-b-⑥工资核算'!$B$4,K98='A-b-⑥工资核算'!$E$5,'A-b-⑥工资核算'!$B$5,K98='A-b-⑥工资核算'!$E$6,'A-b-⑥工资核算'!$B$6,'健康师-人工底薪'!K98='A-b-⑥工资核算'!$E$7,'A-b-⑥工资核算'!$B$7),0))</f>
        <v>2000</v>
      </c>
      <c r="M98" s="7" t="str">
        <f t="shared" si="20"/>
        <v/>
      </c>
      <c r="N98" s="7" t="str">
        <f t="shared" si="21"/>
        <v/>
      </c>
      <c r="O98" s="46" t="str">
        <f>IF(F98="","",LOOKUP(M98,'A-b-⑥工资核算'!$F$4:$F$7,'A-b-⑥工资核算'!$E$4:$E$7))</f>
        <v/>
      </c>
      <c r="P98" s="46" t="str">
        <f>IF(F98="","",LOOKUP(N98,'A-b-⑥工资核算'!$G$4:$G$7,'A-b-⑥工资核算'!$E$4:$E$7))</f>
        <v/>
      </c>
      <c r="Q98" s="5">
        <f>IF(F98="不足",IF(AND(O98&gt;0,P98&gt;0),MIN(O98,P98),IF(OR(LOOKUP(M98,'A-b-⑥工资核算'!$F$4:$F$7,'A-b-⑥工资核算'!$E$4:$E$7)&gt;0,LOOKUP(N98,'A-b-⑥工资核算'!$G$4:$G$7,'A-b-⑥工资核算'!$E$4:$E$7)&gt;0),1,0)),0)</f>
        <v>0</v>
      </c>
      <c r="R98" s="5" cm="1">
        <f t="array" ref="R98">IF(F98="",0,_xlfn.IFS(Q98='A-b-⑥工资核算'!$E$4,'A-b-⑥工资核算'!$B$4,'健康师-人工底薪'!Q98='A-b-⑥工资核算'!$E$5,'A-b-⑥工资核算'!$B$5,Q98='A-b-⑥工资核算'!$E$6,'A-b-⑥工资核算'!$B$6,'健康师-人工底薪'!Q98='A-b-⑥工资核算'!$E$7,'A-b-⑥工资核算'!$B$7))</f>
        <v>0</v>
      </c>
      <c r="S98" s="5">
        <f t="shared" si="22"/>
        <v>2000</v>
      </c>
      <c r="T98" s="5">
        <f t="shared" si="23"/>
        <v>0</v>
      </c>
      <c r="U98" s="8">
        <f t="shared" si="24"/>
        <v>2000</v>
      </c>
      <c r="V98" s="5" t="str">
        <f>IF(F98="",IF(C98=$V$5,IF(F98="",LOOKUP(G98,'A-b-⑥工资核算'!$C$12:$C$15,'A-b-⑥工资核算'!$D$12:$D$15),""),""),"")</f>
        <v/>
      </c>
      <c r="W98" s="5" t="str">
        <f t="shared" si="25"/>
        <v/>
      </c>
      <c r="X98" s="5" t="str">
        <f t="shared" si="26"/>
        <v/>
      </c>
      <c r="Y98" s="5" cm="1">
        <f t="array" ref="Y98">IF(X98="",0,_xlfn.IFS(X98='A-b-⑥工资核算'!$D$12,'A-b-⑥工资核算'!$B$12,X98='A-b-⑥工资核算'!$D$13,'A-b-⑥工资核算'!$B$13,X98='A-b-⑥工资核算'!$D$14,'A-b-⑥工资核算'!$B$14,'健康师-人工底薪'!X98='A-b-⑥工资核算'!$D$15,'A-b-⑥工资核算'!$B$15))</f>
        <v>0</v>
      </c>
      <c r="Z98" s="9" t="str">
        <f>IF(C98=$V$5,IF(F98="不足",LOOKUP(M98,'A-b-⑥工资核算'!$E$12:$E$15,'A-b-⑥工资核算'!$D$12:$D$15),""),"")</f>
        <v/>
      </c>
      <c r="AA98" s="9" t="str">
        <f t="shared" si="27"/>
        <v/>
      </c>
      <c r="AB98" s="5" t="str">
        <f t="shared" si="28"/>
        <v/>
      </c>
      <c r="AC98" s="5" cm="1">
        <f t="array" ref="AC98">IF(AB98="",0,_xlfn.IFS(AB98='A-b-⑥工资核算'!$D$12,'A-b-⑥工资核算'!$B$12,AB98='A-b-⑥工资核算'!$D$13,'A-b-⑥工资核算'!$B$13,AB98='A-b-⑥工资核算'!$D$14,'A-b-⑥工资核算'!$B$14,AB98='A-b-⑥工资核算'!$D$15,'A-b-⑥工资核算'!$B$15))</f>
        <v>0</v>
      </c>
      <c r="AD98" s="9">
        <f t="shared" si="29"/>
        <v>0</v>
      </c>
      <c r="AE98" s="8">
        <f t="shared" si="17"/>
        <v>0</v>
      </c>
      <c r="AF98" s="18">
        <f t="shared" si="18"/>
        <v>2000</v>
      </c>
      <c r="AG98" s="9">
        <f t="shared" si="30"/>
        <v>2000</v>
      </c>
      <c r="AH98" s="55">
        <f>_xlfn.XLOOKUP(A98,[1]工资核对的全字段!$C:$C,[1]工资核对的全字段!$BC:$BC,0)</f>
        <v>2000</v>
      </c>
      <c r="AI98" s="55">
        <f t="shared" si="31"/>
        <v>0</v>
      </c>
    </row>
    <row r="99" spans="1:35" ht="15.75" customHeight="1" x14ac:dyDescent="0.15">
      <c r="A99" s="5" t="str">
        <v>杜兰兰</v>
      </c>
      <c r="B99" s="5" t="str">
        <f>_xlfn.XLOOKUP(A99,'B-a-26考勤汇总表'!D:D,'B-a-26考勤汇总表'!A:A,0)</f>
        <v>千禧</v>
      </c>
      <c r="C99" s="5" t="str">
        <f>_xlfn.XLOOKUP(B99,'A-b-⑥工资核算'!J:J,'A-b-⑥工资核算'!K:K,0)</f>
        <v>老店</v>
      </c>
      <c r="D99" s="5">
        <f>_xlfn.XLOOKUP(A99,'B-a-26考勤汇总表'!D:D,'B-a-26考勤汇总表'!AP:AP,0)</f>
        <v>31</v>
      </c>
      <c r="E99" s="5">
        <f>IF(A99="","",_xlfn.XLOOKUP(A99,'B-a-26考勤汇总表'!D:D,'B-a-26考勤汇总表'!U:U,0))</f>
        <v>0</v>
      </c>
      <c r="F99" s="5" t="str">
        <f t="shared" si="19"/>
        <v/>
      </c>
      <c r="G99" s="5">
        <f>_xlfn.XLOOKUP('健康师-人工底薪'!A99,'B-a-③呈现-消耗明细表③'!C:C,'B-a-③呈现-消耗明细表③'!D:D,0)</f>
        <v>106</v>
      </c>
      <c r="H99" s="5">
        <f>_xlfn.XLOOKUP(A99,'B-a-③呈现-消耗明细表③'!C:C,'B-a-③呈现-消耗明细表③'!E:E,0)</f>
        <v>67533.37</v>
      </c>
      <c r="I99" s="5">
        <f>IF(F99="",LOOKUP(G99,'A-b-⑥工资核算'!$C$4:$C$7,'A-b-⑥工资核算'!$E$4:$E$7),"")</f>
        <v>1</v>
      </c>
      <c r="J99" s="5">
        <f>IF(F99="",LOOKUP(H99,'A-b-⑥工资核算'!$D$4:$D$7,'A-b-⑥工资核算'!$E$4:$E$7),"")</f>
        <v>3</v>
      </c>
      <c r="K99" s="5">
        <f>IF(AND(I99&gt;0,J99&gt;0),MIN(I99,J99),IF(OR(LOOKUP(G99,'A-b-⑥工资核算'!$C$4:$C$7,'A-b-⑥工资核算'!$E$4:$E$7)&gt;0,LOOKUP(H99,'A-b-⑥工资核算'!$D$4:$D$7,'A-b-⑥工资核算'!$E$4:$E$7)&gt;0),1,0))</f>
        <v>1</v>
      </c>
      <c r="L99" s="5" cm="1">
        <f t="array" ref="L99">IF(A99="","",IF(F99="",_xlfn.IFS(K99='A-b-⑥工资核算'!$E$4,'A-b-⑥工资核算'!$B$4,K99='A-b-⑥工资核算'!$E$5,'A-b-⑥工资核算'!$B$5,K99='A-b-⑥工资核算'!$E$6,'A-b-⑥工资核算'!$B$6,'健康师-人工底薪'!K99='A-b-⑥工资核算'!$E$7,'A-b-⑥工资核算'!$B$7),0))</f>
        <v>2000</v>
      </c>
      <c r="M99" s="7" t="str">
        <f t="shared" si="20"/>
        <v/>
      </c>
      <c r="N99" s="7" t="str">
        <f t="shared" si="21"/>
        <v/>
      </c>
      <c r="O99" s="46" t="str">
        <f>IF(F99="","",LOOKUP(M99,'A-b-⑥工资核算'!$F$4:$F$7,'A-b-⑥工资核算'!$E$4:$E$7))</f>
        <v/>
      </c>
      <c r="P99" s="46" t="str">
        <f>IF(F99="","",LOOKUP(N99,'A-b-⑥工资核算'!$G$4:$G$7,'A-b-⑥工资核算'!$E$4:$E$7))</f>
        <v/>
      </c>
      <c r="Q99" s="5">
        <f>IF(F99="不足",IF(AND(O99&gt;0,P99&gt;0),MIN(O99,P99),IF(OR(LOOKUP(M99,'A-b-⑥工资核算'!$F$4:$F$7,'A-b-⑥工资核算'!$E$4:$E$7)&gt;0,LOOKUP(N99,'A-b-⑥工资核算'!$G$4:$G$7,'A-b-⑥工资核算'!$E$4:$E$7)&gt;0),1,0)),0)</f>
        <v>0</v>
      </c>
      <c r="R99" s="5" cm="1">
        <f t="array" ref="R99">IF(F99="",0,_xlfn.IFS(Q99='A-b-⑥工资核算'!$E$4,'A-b-⑥工资核算'!$B$4,'健康师-人工底薪'!Q99='A-b-⑥工资核算'!$E$5,'A-b-⑥工资核算'!$B$5,Q99='A-b-⑥工资核算'!$E$6,'A-b-⑥工资核算'!$B$6,'健康师-人工底薪'!Q99='A-b-⑥工资核算'!$E$7,'A-b-⑥工资核算'!$B$7))</f>
        <v>0</v>
      </c>
      <c r="S99" s="5">
        <f t="shared" si="22"/>
        <v>2000</v>
      </c>
      <c r="T99" s="5">
        <f t="shared" si="23"/>
        <v>0</v>
      </c>
      <c r="U99" s="8">
        <f t="shared" si="24"/>
        <v>2000</v>
      </c>
      <c r="V99" s="5" t="str">
        <f>IF(F99="",IF(C99=$V$5,IF(F99="",LOOKUP(G99,'A-b-⑥工资核算'!$C$12:$C$15,'A-b-⑥工资核算'!$D$12:$D$15),""),""),"")</f>
        <v/>
      </c>
      <c r="W99" s="5" t="str">
        <f t="shared" si="25"/>
        <v/>
      </c>
      <c r="X99" s="5" t="str">
        <f t="shared" si="26"/>
        <v/>
      </c>
      <c r="Y99" s="5" cm="1">
        <f t="array" ref="Y99">IF(X99="",0,_xlfn.IFS(X99='A-b-⑥工资核算'!$D$12,'A-b-⑥工资核算'!$B$12,X99='A-b-⑥工资核算'!$D$13,'A-b-⑥工资核算'!$B$13,X99='A-b-⑥工资核算'!$D$14,'A-b-⑥工资核算'!$B$14,'健康师-人工底薪'!X99='A-b-⑥工资核算'!$D$15,'A-b-⑥工资核算'!$B$15))</f>
        <v>0</v>
      </c>
      <c r="Z99" s="9" t="str">
        <f>IF(C99=$V$5,IF(F99="不足",LOOKUP(M99,'A-b-⑥工资核算'!$E$12:$E$15,'A-b-⑥工资核算'!$D$12:$D$15),""),"")</f>
        <v/>
      </c>
      <c r="AA99" s="9" t="str">
        <f t="shared" si="27"/>
        <v/>
      </c>
      <c r="AB99" s="5" t="str">
        <f t="shared" si="28"/>
        <v/>
      </c>
      <c r="AC99" s="5" cm="1">
        <f t="array" ref="AC99">IF(AB99="",0,_xlfn.IFS(AB99='A-b-⑥工资核算'!$D$12,'A-b-⑥工资核算'!$B$12,AB99='A-b-⑥工资核算'!$D$13,'A-b-⑥工资核算'!$B$13,AB99='A-b-⑥工资核算'!$D$14,'A-b-⑥工资核算'!$B$14,AB99='A-b-⑥工资核算'!$D$15,'A-b-⑥工资核算'!$B$15))</f>
        <v>0</v>
      </c>
      <c r="AD99" s="9">
        <f t="shared" si="29"/>
        <v>0</v>
      </c>
      <c r="AE99" s="8">
        <f t="shared" si="17"/>
        <v>0</v>
      </c>
      <c r="AF99" s="18">
        <f t="shared" si="18"/>
        <v>2000</v>
      </c>
      <c r="AG99" s="9">
        <f t="shared" si="30"/>
        <v>2000</v>
      </c>
      <c r="AH99" s="55">
        <f>_xlfn.XLOOKUP(A99,[1]工资核对的全字段!$C:$C,[1]工资核对的全字段!$BC:$BC,0)</f>
        <v>2000</v>
      </c>
      <c r="AI99" s="55">
        <f t="shared" si="31"/>
        <v>0</v>
      </c>
    </row>
    <row r="100" spans="1:35" ht="15.75" customHeight="1" x14ac:dyDescent="0.15">
      <c r="A100" s="5" t="str">
        <v>王显珍</v>
      </c>
      <c r="B100" s="5" t="str">
        <f>_xlfn.XLOOKUP(A100,'B-a-26考勤汇总表'!D:D,'B-a-26考勤汇总表'!A:A,0)</f>
        <v>千禧</v>
      </c>
      <c r="C100" s="5" t="str">
        <f>_xlfn.XLOOKUP(B100,'A-b-⑥工资核算'!J:J,'A-b-⑥工资核算'!K:K,0)</f>
        <v>老店</v>
      </c>
      <c r="D100" s="5">
        <f>_xlfn.XLOOKUP(A100,'B-a-26考勤汇总表'!D:D,'B-a-26考勤汇总表'!AP:AP,0)</f>
        <v>31</v>
      </c>
      <c r="E100" s="5">
        <f>IF(A100="","",_xlfn.XLOOKUP(A100,'B-a-26考勤汇总表'!D:D,'B-a-26考勤汇总表'!U:U,0))</f>
        <v>0</v>
      </c>
      <c r="F100" s="5" t="str">
        <f t="shared" si="19"/>
        <v/>
      </c>
      <c r="G100" s="5">
        <f>_xlfn.XLOOKUP('健康师-人工底薪'!A100,'B-a-③呈现-消耗明细表③'!C:C,'B-a-③呈现-消耗明细表③'!D:D,0)</f>
        <v>111</v>
      </c>
      <c r="H100" s="5">
        <f>_xlfn.XLOOKUP(A100,'B-a-③呈现-消耗明细表③'!C:C,'B-a-③呈现-消耗明细表③'!E:E,0)</f>
        <v>8434.52</v>
      </c>
      <c r="I100" s="5">
        <f>IF(F100="",LOOKUP(G100,'A-b-⑥工资核算'!$C$4:$C$7,'A-b-⑥工资核算'!$E$4:$E$7),"")</f>
        <v>1</v>
      </c>
      <c r="J100" s="5">
        <f>IF(F100="",LOOKUP(H100,'A-b-⑥工资核算'!$D$4:$D$7,'A-b-⑥工资核算'!$E$4:$E$7),"")</f>
        <v>0</v>
      </c>
      <c r="K100" s="5">
        <f>IF(AND(I100&gt;0,J100&gt;0),MIN(I100,J100),IF(OR(LOOKUP(G100,'A-b-⑥工资核算'!$C$4:$C$7,'A-b-⑥工资核算'!$E$4:$E$7)&gt;0,LOOKUP(H100,'A-b-⑥工资核算'!$D$4:$D$7,'A-b-⑥工资核算'!$E$4:$E$7)&gt;0),1,0))</f>
        <v>1</v>
      </c>
      <c r="L100" s="5" cm="1">
        <f t="array" ref="L100">IF(A100="","",IF(F100="",_xlfn.IFS(K100='A-b-⑥工资核算'!$E$4,'A-b-⑥工资核算'!$B$4,K100='A-b-⑥工资核算'!$E$5,'A-b-⑥工资核算'!$B$5,K100='A-b-⑥工资核算'!$E$6,'A-b-⑥工资核算'!$B$6,'健康师-人工底薪'!K100='A-b-⑥工资核算'!$E$7,'A-b-⑥工资核算'!$B$7),0))</f>
        <v>2000</v>
      </c>
      <c r="M100" s="7" t="str">
        <f t="shared" si="20"/>
        <v/>
      </c>
      <c r="N100" s="7" t="str">
        <f t="shared" si="21"/>
        <v/>
      </c>
      <c r="O100" s="46" t="str">
        <f>IF(F100="","",LOOKUP(M100,'A-b-⑥工资核算'!$F$4:$F$7,'A-b-⑥工资核算'!$E$4:$E$7))</f>
        <v/>
      </c>
      <c r="P100" s="46" t="str">
        <f>IF(F100="","",LOOKUP(N100,'A-b-⑥工资核算'!$G$4:$G$7,'A-b-⑥工资核算'!$E$4:$E$7))</f>
        <v/>
      </c>
      <c r="Q100" s="5">
        <f>IF(F100="不足",IF(AND(O100&gt;0,P100&gt;0),MIN(O100,P100),IF(OR(LOOKUP(M100,'A-b-⑥工资核算'!$F$4:$F$7,'A-b-⑥工资核算'!$E$4:$E$7)&gt;0,LOOKUP(N100,'A-b-⑥工资核算'!$G$4:$G$7,'A-b-⑥工资核算'!$E$4:$E$7)&gt;0),1,0)),0)</f>
        <v>0</v>
      </c>
      <c r="R100" s="5" cm="1">
        <f t="array" ref="R100">IF(F100="",0,_xlfn.IFS(Q100='A-b-⑥工资核算'!$E$4,'A-b-⑥工资核算'!$B$4,'健康师-人工底薪'!Q100='A-b-⑥工资核算'!$E$5,'A-b-⑥工资核算'!$B$5,Q100='A-b-⑥工资核算'!$E$6,'A-b-⑥工资核算'!$B$6,'健康师-人工底薪'!Q100='A-b-⑥工资核算'!$E$7,'A-b-⑥工资核算'!$B$7))</f>
        <v>0</v>
      </c>
      <c r="S100" s="5">
        <f t="shared" si="22"/>
        <v>2000</v>
      </c>
      <c r="T100" s="5">
        <f t="shared" si="23"/>
        <v>0</v>
      </c>
      <c r="U100" s="8">
        <f t="shared" si="24"/>
        <v>2000</v>
      </c>
      <c r="V100" s="5" t="str">
        <f>IF(F100="",IF(C100=$V$5,IF(F100="",LOOKUP(G100,'A-b-⑥工资核算'!$C$12:$C$15,'A-b-⑥工资核算'!$D$12:$D$15),""),""),"")</f>
        <v/>
      </c>
      <c r="W100" s="5" t="str">
        <f t="shared" si="25"/>
        <v/>
      </c>
      <c r="X100" s="5" t="str">
        <f t="shared" si="26"/>
        <v/>
      </c>
      <c r="Y100" s="5" cm="1">
        <f t="array" ref="Y100">IF(X100="",0,_xlfn.IFS(X100='A-b-⑥工资核算'!$D$12,'A-b-⑥工资核算'!$B$12,X100='A-b-⑥工资核算'!$D$13,'A-b-⑥工资核算'!$B$13,X100='A-b-⑥工资核算'!$D$14,'A-b-⑥工资核算'!$B$14,'健康师-人工底薪'!X100='A-b-⑥工资核算'!$D$15,'A-b-⑥工资核算'!$B$15))</f>
        <v>0</v>
      </c>
      <c r="Z100" s="9" t="str">
        <f>IF(C100=$V$5,IF(F100="不足",LOOKUP(M100,'A-b-⑥工资核算'!$E$12:$E$15,'A-b-⑥工资核算'!$D$12:$D$15),""),"")</f>
        <v/>
      </c>
      <c r="AA100" s="9" t="str">
        <f t="shared" si="27"/>
        <v/>
      </c>
      <c r="AB100" s="5" t="str">
        <f t="shared" si="28"/>
        <v/>
      </c>
      <c r="AC100" s="5" cm="1">
        <f t="array" ref="AC100">IF(AB100="",0,_xlfn.IFS(AB100='A-b-⑥工资核算'!$D$12,'A-b-⑥工资核算'!$B$12,AB100='A-b-⑥工资核算'!$D$13,'A-b-⑥工资核算'!$B$13,AB100='A-b-⑥工资核算'!$D$14,'A-b-⑥工资核算'!$B$14,AB100='A-b-⑥工资核算'!$D$15,'A-b-⑥工资核算'!$B$15))</f>
        <v>0</v>
      </c>
      <c r="AD100" s="9">
        <f t="shared" si="29"/>
        <v>0</v>
      </c>
      <c r="AE100" s="8">
        <f t="shared" si="17"/>
        <v>0</v>
      </c>
      <c r="AF100" s="18">
        <f t="shared" si="18"/>
        <v>2000</v>
      </c>
      <c r="AG100" s="9">
        <f t="shared" si="30"/>
        <v>2000</v>
      </c>
      <c r="AH100" s="55">
        <f>_xlfn.XLOOKUP(A100,[1]工资核对的全字段!$C:$C,[1]工资核对的全字段!$BC:$BC,0)</f>
        <v>2000</v>
      </c>
      <c r="AI100" s="55">
        <f t="shared" si="31"/>
        <v>0</v>
      </c>
    </row>
    <row r="101" spans="1:35" ht="15.75" customHeight="1" x14ac:dyDescent="0.15">
      <c r="A101" s="5" t="str">
        <v>马冬梅</v>
      </c>
      <c r="B101" s="5" t="str">
        <f>_xlfn.XLOOKUP(A101,'B-a-26考勤汇总表'!D:D,'B-a-26考勤汇总表'!A:A,0)</f>
        <v>千禧</v>
      </c>
      <c r="C101" s="5" t="str">
        <f>_xlfn.XLOOKUP(B101,'A-b-⑥工资核算'!J:J,'A-b-⑥工资核算'!K:K,0)</f>
        <v>老店</v>
      </c>
      <c r="D101" s="5">
        <f>_xlfn.XLOOKUP(A101,'B-a-26考勤汇总表'!D:D,'B-a-26考勤汇总表'!AP:AP,0)</f>
        <v>31</v>
      </c>
      <c r="E101" s="5">
        <f>IF(A101="","",_xlfn.XLOOKUP(A101,'B-a-26考勤汇总表'!D:D,'B-a-26考勤汇总表'!U:U,0))</f>
        <v>0</v>
      </c>
      <c r="F101" s="5" t="str">
        <f t="shared" si="19"/>
        <v/>
      </c>
      <c r="G101" s="5">
        <f>_xlfn.XLOOKUP('健康师-人工底薪'!A101,'B-a-③呈现-消耗明细表③'!C:C,'B-a-③呈现-消耗明细表③'!D:D,0)</f>
        <v>79</v>
      </c>
      <c r="H101" s="5">
        <f>_xlfn.XLOOKUP(A101,'B-a-③呈现-消耗明细表③'!C:C,'B-a-③呈现-消耗明细表③'!E:E,0)</f>
        <v>5771.98</v>
      </c>
      <c r="I101" s="5">
        <f>IF(F101="",LOOKUP(G101,'A-b-⑥工资核算'!$C$4:$C$7,'A-b-⑥工资核算'!$E$4:$E$7),"")</f>
        <v>0</v>
      </c>
      <c r="J101" s="5">
        <f>IF(F101="",LOOKUP(H101,'A-b-⑥工资核算'!$D$4:$D$7,'A-b-⑥工资核算'!$E$4:$E$7),"")</f>
        <v>0</v>
      </c>
      <c r="K101" s="5">
        <f>IF(AND(I101&gt;0,J101&gt;0),MIN(I101,J101),IF(OR(LOOKUP(G101,'A-b-⑥工资核算'!$C$4:$C$7,'A-b-⑥工资核算'!$E$4:$E$7)&gt;0,LOOKUP(H101,'A-b-⑥工资核算'!$D$4:$D$7,'A-b-⑥工资核算'!$E$4:$E$7)&gt;0),1,0))</f>
        <v>0</v>
      </c>
      <c r="L101" s="5" cm="1">
        <f t="array" ref="L101">IF(A101="","",IF(F101="",_xlfn.IFS(K101='A-b-⑥工资核算'!$E$4,'A-b-⑥工资核算'!$B$4,K101='A-b-⑥工资核算'!$E$5,'A-b-⑥工资核算'!$B$5,K101='A-b-⑥工资核算'!$E$6,'A-b-⑥工资核算'!$B$6,'健康师-人工底薪'!K101='A-b-⑥工资核算'!$E$7,'A-b-⑥工资核算'!$B$7),0))</f>
        <v>1800</v>
      </c>
      <c r="M101" s="7" t="str">
        <f t="shared" si="20"/>
        <v/>
      </c>
      <c r="N101" s="7" t="str">
        <f t="shared" si="21"/>
        <v/>
      </c>
      <c r="O101" s="46" t="str">
        <f>IF(F101="","",LOOKUP(M101,'A-b-⑥工资核算'!$F$4:$F$7,'A-b-⑥工资核算'!$E$4:$E$7))</f>
        <v/>
      </c>
      <c r="P101" s="46" t="str">
        <f>IF(F101="","",LOOKUP(N101,'A-b-⑥工资核算'!$G$4:$G$7,'A-b-⑥工资核算'!$E$4:$E$7))</f>
        <v/>
      </c>
      <c r="Q101" s="5">
        <f>IF(F101="不足",IF(AND(O101&gt;0,P101&gt;0),MIN(O101,P101),IF(OR(LOOKUP(M101,'A-b-⑥工资核算'!$F$4:$F$7,'A-b-⑥工资核算'!$E$4:$E$7)&gt;0,LOOKUP(N101,'A-b-⑥工资核算'!$G$4:$G$7,'A-b-⑥工资核算'!$E$4:$E$7)&gt;0),1,0)),0)</f>
        <v>0</v>
      </c>
      <c r="R101" s="5" cm="1">
        <f t="array" ref="R101">IF(F101="",0,_xlfn.IFS(Q101='A-b-⑥工资核算'!$E$4,'A-b-⑥工资核算'!$B$4,'健康师-人工底薪'!Q101='A-b-⑥工资核算'!$E$5,'A-b-⑥工资核算'!$B$5,Q101='A-b-⑥工资核算'!$E$6,'A-b-⑥工资核算'!$B$6,'健康师-人工底薪'!Q101='A-b-⑥工资核算'!$E$7,'A-b-⑥工资核算'!$B$7))</f>
        <v>0</v>
      </c>
      <c r="S101" s="5">
        <f t="shared" si="22"/>
        <v>1800</v>
      </c>
      <c r="T101" s="5">
        <f t="shared" si="23"/>
        <v>0</v>
      </c>
      <c r="U101" s="8">
        <f t="shared" si="24"/>
        <v>1800</v>
      </c>
      <c r="V101" s="5" t="str">
        <f>IF(F101="",IF(C101=$V$5,IF(F101="",LOOKUP(G101,'A-b-⑥工资核算'!$C$12:$C$15,'A-b-⑥工资核算'!$D$12:$D$15),""),""),"")</f>
        <v/>
      </c>
      <c r="W101" s="5" t="str">
        <f t="shared" si="25"/>
        <v/>
      </c>
      <c r="X101" s="5" t="str">
        <f t="shared" si="26"/>
        <v/>
      </c>
      <c r="Y101" s="5" cm="1">
        <f t="array" ref="Y101">IF(X101="",0,_xlfn.IFS(X101='A-b-⑥工资核算'!$D$12,'A-b-⑥工资核算'!$B$12,X101='A-b-⑥工资核算'!$D$13,'A-b-⑥工资核算'!$B$13,X101='A-b-⑥工资核算'!$D$14,'A-b-⑥工资核算'!$B$14,'健康师-人工底薪'!X101='A-b-⑥工资核算'!$D$15,'A-b-⑥工资核算'!$B$15))</f>
        <v>0</v>
      </c>
      <c r="Z101" s="9" t="str">
        <f>IF(C101=$V$5,IF(F101="不足",LOOKUP(M101,'A-b-⑥工资核算'!$E$12:$E$15,'A-b-⑥工资核算'!$D$12:$D$15),""),"")</f>
        <v/>
      </c>
      <c r="AA101" s="9" t="str">
        <f t="shared" si="27"/>
        <v/>
      </c>
      <c r="AB101" s="5" t="str">
        <f t="shared" si="28"/>
        <v/>
      </c>
      <c r="AC101" s="5" cm="1">
        <f t="array" ref="AC101">IF(AB101="",0,_xlfn.IFS(AB101='A-b-⑥工资核算'!$D$12,'A-b-⑥工资核算'!$B$12,AB101='A-b-⑥工资核算'!$D$13,'A-b-⑥工资核算'!$B$13,AB101='A-b-⑥工资核算'!$D$14,'A-b-⑥工资核算'!$B$14,AB101='A-b-⑥工资核算'!$D$15,'A-b-⑥工资核算'!$B$15))</f>
        <v>0</v>
      </c>
      <c r="AD101" s="9">
        <f t="shared" si="29"/>
        <v>0</v>
      </c>
      <c r="AE101" s="8">
        <f t="shared" si="17"/>
        <v>0</v>
      </c>
      <c r="AF101" s="18">
        <f t="shared" si="18"/>
        <v>1800</v>
      </c>
      <c r="AG101" s="9">
        <f t="shared" si="30"/>
        <v>1800</v>
      </c>
      <c r="AH101" s="55">
        <f>_xlfn.XLOOKUP(A101,[1]工资核对的全字段!$C:$C,[1]工资核对的全字段!$BC:$BC,0)</f>
        <v>1800</v>
      </c>
      <c r="AI101" s="55">
        <f t="shared" si="31"/>
        <v>0</v>
      </c>
    </row>
    <row r="102" spans="1:35" ht="15.75" customHeight="1" x14ac:dyDescent="0.15">
      <c r="A102" s="5" t="str">
        <v>彭莉群</v>
      </c>
      <c r="B102" s="5" t="str">
        <f>_xlfn.XLOOKUP(A102,'B-a-26考勤汇总表'!D:D,'B-a-26考勤汇总表'!A:A,0)</f>
        <v>千禧</v>
      </c>
      <c r="C102" s="5" t="str">
        <f>_xlfn.XLOOKUP(B102,'A-b-⑥工资核算'!J:J,'A-b-⑥工资核算'!K:K,0)</f>
        <v>老店</v>
      </c>
      <c r="D102" s="5">
        <f>_xlfn.XLOOKUP(A102,'B-a-26考勤汇总表'!D:D,'B-a-26考勤汇总表'!AP:AP,0)</f>
        <v>31</v>
      </c>
      <c r="E102" s="5">
        <f>IF(A102="","",_xlfn.XLOOKUP(A102,'B-a-26考勤汇总表'!D:D,'B-a-26考勤汇总表'!U:U,0))</f>
        <v>0</v>
      </c>
      <c r="F102" s="5" t="str">
        <f t="shared" si="19"/>
        <v/>
      </c>
      <c r="G102" s="5">
        <f>_xlfn.XLOOKUP('健康师-人工底薪'!A102,'B-a-③呈现-消耗明细表③'!C:C,'B-a-③呈现-消耗明细表③'!D:D,0)</f>
        <v>71</v>
      </c>
      <c r="H102" s="5">
        <f>_xlfn.XLOOKUP(A102,'B-a-③呈现-消耗明细表③'!C:C,'B-a-③呈现-消耗明细表③'!E:E,0)</f>
        <v>4789.33</v>
      </c>
      <c r="I102" s="5">
        <f>IF(F102="",LOOKUP(G102,'A-b-⑥工资核算'!$C$4:$C$7,'A-b-⑥工资核算'!$E$4:$E$7),"")</f>
        <v>0</v>
      </c>
      <c r="J102" s="5">
        <f>IF(F102="",LOOKUP(H102,'A-b-⑥工资核算'!$D$4:$D$7,'A-b-⑥工资核算'!$E$4:$E$7),"")</f>
        <v>0</v>
      </c>
      <c r="K102" s="5">
        <f>IF(AND(I102&gt;0,J102&gt;0),MIN(I102,J102),IF(OR(LOOKUP(G102,'A-b-⑥工资核算'!$C$4:$C$7,'A-b-⑥工资核算'!$E$4:$E$7)&gt;0,LOOKUP(H102,'A-b-⑥工资核算'!$D$4:$D$7,'A-b-⑥工资核算'!$E$4:$E$7)&gt;0),1,0))</f>
        <v>0</v>
      </c>
      <c r="L102" s="5" cm="1">
        <f t="array" ref="L102">IF(A102="","",IF(F102="",_xlfn.IFS(K102='A-b-⑥工资核算'!$E$4,'A-b-⑥工资核算'!$B$4,K102='A-b-⑥工资核算'!$E$5,'A-b-⑥工资核算'!$B$5,K102='A-b-⑥工资核算'!$E$6,'A-b-⑥工资核算'!$B$6,'健康师-人工底薪'!K102='A-b-⑥工资核算'!$E$7,'A-b-⑥工资核算'!$B$7),0))</f>
        <v>1800</v>
      </c>
      <c r="M102" s="7" t="str">
        <f t="shared" si="20"/>
        <v/>
      </c>
      <c r="N102" s="7" t="str">
        <f t="shared" si="21"/>
        <v/>
      </c>
      <c r="O102" s="46" t="str">
        <f>IF(F102="","",LOOKUP(M102,'A-b-⑥工资核算'!$F$4:$F$7,'A-b-⑥工资核算'!$E$4:$E$7))</f>
        <v/>
      </c>
      <c r="P102" s="46" t="str">
        <f>IF(F102="","",LOOKUP(N102,'A-b-⑥工资核算'!$G$4:$G$7,'A-b-⑥工资核算'!$E$4:$E$7))</f>
        <v/>
      </c>
      <c r="Q102" s="5">
        <f>IF(F102="不足",IF(AND(O102&gt;0,P102&gt;0),MIN(O102,P102),IF(OR(LOOKUP(M102,'A-b-⑥工资核算'!$F$4:$F$7,'A-b-⑥工资核算'!$E$4:$E$7)&gt;0,LOOKUP(N102,'A-b-⑥工资核算'!$G$4:$G$7,'A-b-⑥工资核算'!$E$4:$E$7)&gt;0),1,0)),0)</f>
        <v>0</v>
      </c>
      <c r="R102" s="5" cm="1">
        <f t="array" ref="R102">IF(F102="",0,_xlfn.IFS(Q102='A-b-⑥工资核算'!$E$4,'A-b-⑥工资核算'!$B$4,'健康师-人工底薪'!Q102='A-b-⑥工资核算'!$E$5,'A-b-⑥工资核算'!$B$5,Q102='A-b-⑥工资核算'!$E$6,'A-b-⑥工资核算'!$B$6,'健康师-人工底薪'!Q102='A-b-⑥工资核算'!$E$7,'A-b-⑥工资核算'!$B$7))</f>
        <v>0</v>
      </c>
      <c r="S102" s="5">
        <f t="shared" si="22"/>
        <v>1800</v>
      </c>
      <c r="T102" s="5">
        <f t="shared" si="23"/>
        <v>0</v>
      </c>
      <c r="U102" s="8">
        <f t="shared" si="24"/>
        <v>1800</v>
      </c>
      <c r="V102" s="5" t="str">
        <f>IF(F102="",IF(C102=$V$5,IF(F102="",LOOKUP(G102,'A-b-⑥工资核算'!$C$12:$C$15,'A-b-⑥工资核算'!$D$12:$D$15),""),""),"")</f>
        <v/>
      </c>
      <c r="W102" s="5" t="str">
        <f t="shared" si="25"/>
        <v/>
      </c>
      <c r="X102" s="5" t="str">
        <f t="shared" si="26"/>
        <v/>
      </c>
      <c r="Y102" s="5" cm="1">
        <f t="array" ref="Y102">IF(X102="",0,_xlfn.IFS(X102='A-b-⑥工资核算'!$D$12,'A-b-⑥工资核算'!$B$12,X102='A-b-⑥工资核算'!$D$13,'A-b-⑥工资核算'!$B$13,X102='A-b-⑥工资核算'!$D$14,'A-b-⑥工资核算'!$B$14,'健康师-人工底薪'!X102='A-b-⑥工资核算'!$D$15,'A-b-⑥工资核算'!$B$15))</f>
        <v>0</v>
      </c>
      <c r="Z102" s="9" t="str">
        <f>IF(C102=$V$5,IF(F102="不足",LOOKUP(M102,'A-b-⑥工资核算'!$E$12:$E$15,'A-b-⑥工资核算'!$D$12:$D$15),""),"")</f>
        <v/>
      </c>
      <c r="AA102" s="9" t="str">
        <f t="shared" si="27"/>
        <v/>
      </c>
      <c r="AB102" s="5" t="str">
        <f t="shared" si="28"/>
        <v/>
      </c>
      <c r="AC102" s="5" cm="1">
        <f t="array" ref="AC102">IF(AB102="",0,_xlfn.IFS(AB102='A-b-⑥工资核算'!$D$12,'A-b-⑥工资核算'!$B$12,AB102='A-b-⑥工资核算'!$D$13,'A-b-⑥工资核算'!$B$13,AB102='A-b-⑥工资核算'!$D$14,'A-b-⑥工资核算'!$B$14,AB102='A-b-⑥工资核算'!$D$15,'A-b-⑥工资核算'!$B$15))</f>
        <v>0</v>
      </c>
      <c r="AD102" s="9">
        <f t="shared" si="29"/>
        <v>0</v>
      </c>
      <c r="AE102" s="8">
        <f t="shared" si="17"/>
        <v>0</v>
      </c>
      <c r="AF102" s="18">
        <f t="shared" si="18"/>
        <v>1800</v>
      </c>
      <c r="AG102" s="9">
        <f t="shared" si="30"/>
        <v>1800</v>
      </c>
      <c r="AH102" s="55">
        <f>_xlfn.XLOOKUP(A102,[1]工资核对的全字段!$C:$C,[1]工资核对的全字段!$BC:$BC,0)</f>
        <v>1800</v>
      </c>
      <c r="AI102" s="55">
        <f t="shared" si="31"/>
        <v>0</v>
      </c>
    </row>
    <row r="103" spans="1:35" ht="15.75" customHeight="1" x14ac:dyDescent="0.15">
      <c r="A103" s="5" t="str">
        <v>刘霞</v>
      </c>
      <c r="B103" s="5" t="str">
        <f>_xlfn.XLOOKUP(A103,'B-a-26考勤汇总表'!D:D,'B-a-26考勤汇总表'!A:A,0)</f>
        <v>亚洲湾</v>
      </c>
      <c r="C103" s="5" t="str">
        <f>_xlfn.XLOOKUP(B103,'A-b-⑥工资核算'!J:J,'A-b-⑥工资核算'!K:K,0)</f>
        <v>老店</v>
      </c>
      <c r="D103" s="5">
        <f>_xlfn.XLOOKUP(A103,'B-a-26考勤汇总表'!D:D,'B-a-26考勤汇总表'!AP:AP,0)</f>
        <v>31</v>
      </c>
      <c r="E103" s="5">
        <f>IF(A103="","",_xlfn.XLOOKUP(A103,'B-a-26考勤汇总表'!D:D,'B-a-26考勤汇总表'!U:U,0))</f>
        <v>0</v>
      </c>
      <c r="F103" s="5" t="str">
        <f t="shared" si="19"/>
        <v/>
      </c>
      <c r="G103" s="5">
        <f>_xlfn.XLOOKUP('健康师-人工底薪'!A103,'B-a-③呈现-消耗明细表③'!C:C,'B-a-③呈现-消耗明细表③'!D:D,0)</f>
        <v>78</v>
      </c>
      <c r="H103" s="5">
        <f>_xlfn.XLOOKUP(A103,'B-a-③呈现-消耗明细表③'!C:C,'B-a-③呈现-消耗明细表③'!E:E,0)</f>
        <v>12053.89</v>
      </c>
      <c r="I103" s="5">
        <f>IF(F103="",LOOKUP(G103,'A-b-⑥工资核算'!$C$4:$C$7,'A-b-⑥工资核算'!$E$4:$E$7),"")</f>
        <v>0</v>
      </c>
      <c r="J103" s="5">
        <f>IF(F103="",LOOKUP(H103,'A-b-⑥工资核算'!$D$4:$D$7,'A-b-⑥工资核算'!$E$4:$E$7),"")</f>
        <v>1</v>
      </c>
      <c r="K103" s="5">
        <f>IF(AND(I103&gt;0,J103&gt;0),MIN(I103,J103),IF(OR(LOOKUP(G103,'A-b-⑥工资核算'!$C$4:$C$7,'A-b-⑥工资核算'!$E$4:$E$7)&gt;0,LOOKUP(H103,'A-b-⑥工资核算'!$D$4:$D$7,'A-b-⑥工资核算'!$E$4:$E$7)&gt;0),1,0))</f>
        <v>1</v>
      </c>
      <c r="L103" s="5" cm="1">
        <f t="array" ref="L103">IF(A103="","",IF(F103="",_xlfn.IFS(K103='A-b-⑥工资核算'!$E$4,'A-b-⑥工资核算'!$B$4,K103='A-b-⑥工资核算'!$E$5,'A-b-⑥工资核算'!$B$5,K103='A-b-⑥工资核算'!$E$6,'A-b-⑥工资核算'!$B$6,'健康师-人工底薪'!K103='A-b-⑥工资核算'!$E$7,'A-b-⑥工资核算'!$B$7),0))</f>
        <v>2000</v>
      </c>
      <c r="M103" s="7" t="str">
        <f t="shared" si="20"/>
        <v/>
      </c>
      <c r="N103" s="7" t="str">
        <f t="shared" si="21"/>
        <v/>
      </c>
      <c r="O103" s="46" t="str">
        <f>IF(F103="","",LOOKUP(M103,'A-b-⑥工资核算'!$F$4:$F$7,'A-b-⑥工资核算'!$E$4:$E$7))</f>
        <v/>
      </c>
      <c r="P103" s="46" t="str">
        <f>IF(F103="","",LOOKUP(N103,'A-b-⑥工资核算'!$G$4:$G$7,'A-b-⑥工资核算'!$E$4:$E$7))</f>
        <v/>
      </c>
      <c r="Q103" s="5">
        <f>IF(F103="不足",IF(AND(O103&gt;0,P103&gt;0),MIN(O103,P103),IF(OR(LOOKUP(M103,'A-b-⑥工资核算'!$F$4:$F$7,'A-b-⑥工资核算'!$E$4:$E$7)&gt;0,LOOKUP(N103,'A-b-⑥工资核算'!$G$4:$G$7,'A-b-⑥工资核算'!$E$4:$E$7)&gt;0),1,0)),0)</f>
        <v>0</v>
      </c>
      <c r="R103" s="5" cm="1">
        <f t="array" ref="R103">IF(F103="",0,_xlfn.IFS(Q103='A-b-⑥工资核算'!$E$4,'A-b-⑥工资核算'!$B$4,'健康师-人工底薪'!Q103='A-b-⑥工资核算'!$E$5,'A-b-⑥工资核算'!$B$5,Q103='A-b-⑥工资核算'!$E$6,'A-b-⑥工资核算'!$B$6,'健康师-人工底薪'!Q103='A-b-⑥工资核算'!$E$7,'A-b-⑥工资核算'!$B$7))</f>
        <v>0</v>
      </c>
      <c r="S103" s="5">
        <f t="shared" si="22"/>
        <v>2000</v>
      </c>
      <c r="T103" s="5">
        <f t="shared" si="23"/>
        <v>0</v>
      </c>
      <c r="U103" s="8">
        <f t="shared" si="24"/>
        <v>2000</v>
      </c>
      <c r="V103" s="5" t="str">
        <f>IF(F103="",IF(C103=$V$5,IF(F103="",LOOKUP(G103,'A-b-⑥工资核算'!$C$12:$C$15,'A-b-⑥工资核算'!$D$12:$D$15),""),""),"")</f>
        <v/>
      </c>
      <c r="W103" s="5" t="str">
        <f t="shared" si="25"/>
        <v/>
      </c>
      <c r="X103" s="5" t="str">
        <f t="shared" si="26"/>
        <v/>
      </c>
      <c r="Y103" s="5" cm="1">
        <f t="array" ref="Y103">IF(X103="",0,_xlfn.IFS(X103='A-b-⑥工资核算'!$D$12,'A-b-⑥工资核算'!$B$12,X103='A-b-⑥工资核算'!$D$13,'A-b-⑥工资核算'!$B$13,X103='A-b-⑥工资核算'!$D$14,'A-b-⑥工资核算'!$B$14,'健康师-人工底薪'!X103='A-b-⑥工资核算'!$D$15,'A-b-⑥工资核算'!$B$15))</f>
        <v>0</v>
      </c>
      <c r="Z103" s="9" t="str">
        <f>IF(C103=$V$5,IF(F103="不足",LOOKUP(M103,'A-b-⑥工资核算'!$E$12:$E$15,'A-b-⑥工资核算'!$D$12:$D$15),""),"")</f>
        <v/>
      </c>
      <c r="AA103" s="9" t="str">
        <f t="shared" si="27"/>
        <v/>
      </c>
      <c r="AB103" s="5" t="str">
        <f t="shared" si="28"/>
        <v/>
      </c>
      <c r="AC103" s="5" cm="1">
        <f t="array" ref="AC103">IF(AB103="",0,_xlfn.IFS(AB103='A-b-⑥工资核算'!$D$12,'A-b-⑥工资核算'!$B$12,AB103='A-b-⑥工资核算'!$D$13,'A-b-⑥工资核算'!$B$13,AB103='A-b-⑥工资核算'!$D$14,'A-b-⑥工资核算'!$B$14,AB103='A-b-⑥工资核算'!$D$15,'A-b-⑥工资核算'!$B$15))</f>
        <v>0</v>
      </c>
      <c r="AD103" s="9">
        <f t="shared" si="29"/>
        <v>0</v>
      </c>
      <c r="AE103" s="8">
        <f t="shared" ref="AE103:AE134" si="32">ROUNDUP(AD103/DAY(DATE($A$3,$B$3+1,0))*D103,2)</f>
        <v>0</v>
      </c>
      <c r="AF103" s="18">
        <f t="shared" ref="AF103:AF134" si="33">AE103+U103</f>
        <v>2000</v>
      </c>
      <c r="AG103" s="9">
        <f t="shared" si="30"/>
        <v>2000</v>
      </c>
      <c r="AH103" s="55">
        <f>_xlfn.XLOOKUP(A103,[1]工资核对的全字段!$C:$C,[1]工资核对的全字段!$BC:$BC,0)</f>
        <v>2000</v>
      </c>
      <c r="AI103" s="55">
        <f t="shared" si="31"/>
        <v>0</v>
      </c>
    </row>
    <row r="104" spans="1:35" ht="15.75" customHeight="1" x14ac:dyDescent="0.15">
      <c r="A104" s="5" t="str">
        <v>李科</v>
      </c>
      <c r="B104" s="5" t="str">
        <f>_xlfn.XLOOKUP(A104,'B-a-26考勤汇总表'!D:D,'B-a-26考勤汇总表'!A:A,0)</f>
        <v>亚洲湾</v>
      </c>
      <c r="C104" s="5" t="str">
        <f>_xlfn.XLOOKUP(B104,'A-b-⑥工资核算'!J:J,'A-b-⑥工资核算'!K:K,0)</f>
        <v>老店</v>
      </c>
      <c r="D104" s="5">
        <f>_xlfn.XLOOKUP(A104,'B-a-26考勤汇总表'!D:D,'B-a-26考勤汇总表'!AP:AP,0)</f>
        <v>31</v>
      </c>
      <c r="E104" s="5">
        <f>IF(A104="","",_xlfn.XLOOKUP(A104,'B-a-26考勤汇总表'!D:D,'B-a-26考勤汇总表'!U:U,0))</f>
        <v>0</v>
      </c>
      <c r="F104" s="5" t="str">
        <f t="shared" si="19"/>
        <v/>
      </c>
      <c r="G104" s="5">
        <f>_xlfn.XLOOKUP('健康师-人工底薪'!A104,'B-a-③呈现-消耗明细表③'!C:C,'B-a-③呈现-消耗明细表③'!D:D,0)</f>
        <v>118</v>
      </c>
      <c r="H104" s="5">
        <f>_xlfn.XLOOKUP(A104,'B-a-③呈现-消耗明细表③'!C:C,'B-a-③呈现-消耗明细表③'!E:E,0)</f>
        <v>17541.330000000002</v>
      </c>
      <c r="I104" s="5">
        <f>IF(F104="",LOOKUP(G104,'A-b-⑥工资核算'!$C$4:$C$7,'A-b-⑥工资核算'!$E$4:$E$7),"")</f>
        <v>1</v>
      </c>
      <c r="J104" s="5">
        <f>IF(F104="",LOOKUP(H104,'A-b-⑥工资核算'!$D$4:$D$7,'A-b-⑥工资核算'!$E$4:$E$7),"")</f>
        <v>1</v>
      </c>
      <c r="K104" s="5">
        <f>IF(AND(I104&gt;0,J104&gt;0),MIN(I104,J104),IF(OR(LOOKUP(G104,'A-b-⑥工资核算'!$C$4:$C$7,'A-b-⑥工资核算'!$E$4:$E$7)&gt;0,LOOKUP(H104,'A-b-⑥工资核算'!$D$4:$D$7,'A-b-⑥工资核算'!$E$4:$E$7)&gt;0),1,0))</f>
        <v>1</v>
      </c>
      <c r="L104" s="5" cm="1">
        <f t="array" ref="L104">IF(A104="","",IF(F104="",_xlfn.IFS(K104='A-b-⑥工资核算'!$E$4,'A-b-⑥工资核算'!$B$4,K104='A-b-⑥工资核算'!$E$5,'A-b-⑥工资核算'!$B$5,K104='A-b-⑥工资核算'!$E$6,'A-b-⑥工资核算'!$B$6,'健康师-人工底薪'!K104='A-b-⑥工资核算'!$E$7,'A-b-⑥工资核算'!$B$7),0))</f>
        <v>2000</v>
      </c>
      <c r="M104" s="7" t="str">
        <f t="shared" si="20"/>
        <v/>
      </c>
      <c r="N104" s="7" t="str">
        <f t="shared" si="21"/>
        <v/>
      </c>
      <c r="O104" s="46" t="str">
        <f>IF(F104="","",LOOKUP(M104,'A-b-⑥工资核算'!$F$4:$F$7,'A-b-⑥工资核算'!$E$4:$E$7))</f>
        <v/>
      </c>
      <c r="P104" s="46" t="str">
        <f>IF(F104="","",LOOKUP(N104,'A-b-⑥工资核算'!$G$4:$G$7,'A-b-⑥工资核算'!$E$4:$E$7))</f>
        <v/>
      </c>
      <c r="Q104" s="5">
        <f>IF(F104="不足",IF(AND(O104&gt;0,P104&gt;0),MIN(O104,P104),IF(OR(LOOKUP(M104,'A-b-⑥工资核算'!$F$4:$F$7,'A-b-⑥工资核算'!$E$4:$E$7)&gt;0,LOOKUP(N104,'A-b-⑥工资核算'!$G$4:$G$7,'A-b-⑥工资核算'!$E$4:$E$7)&gt;0),1,0)),0)</f>
        <v>0</v>
      </c>
      <c r="R104" s="5" cm="1">
        <f t="array" ref="R104">IF(F104="",0,_xlfn.IFS(Q104='A-b-⑥工资核算'!$E$4,'A-b-⑥工资核算'!$B$4,'健康师-人工底薪'!Q104='A-b-⑥工资核算'!$E$5,'A-b-⑥工资核算'!$B$5,Q104='A-b-⑥工资核算'!$E$6,'A-b-⑥工资核算'!$B$6,'健康师-人工底薪'!Q104='A-b-⑥工资核算'!$E$7,'A-b-⑥工资核算'!$B$7))</f>
        <v>0</v>
      </c>
      <c r="S104" s="5">
        <f t="shared" si="22"/>
        <v>2000</v>
      </c>
      <c r="T104" s="5">
        <f t="shared" si="23"/>
        <v>0</v>
      </c>
      <c r="U104" s="8">
        <f t="shared" si="24"/>
        <v>2000</v>
      </c>
      <c r="V104" s="5" t="str">
        <f>IF(F104="",IF(C104=$V$5,IF(F104="",LOOKUP(G104,'A-b-⑥工资核算'!$C$12:$C$15,'A-b-⑥工资核算'!$D$12:$D$15),""),""),"")</f>
        <v/>
      </c>
      <c r="W104" s="5" t="str">
        <f t="shared" si="25"/>
        <v/>
      </c>
      <c r="X104" s="5" t="str">
        <f t="shared" si="26"/>
        <v/>
      </c>
      <c r="Y104" s="5" cm="1">
        <f t="array" ref="Y104">IF(X104="",0,_xlfn.IFS(X104='A-b-⑥工资核算'!$D$12,'A-b-⑥工资核算'!$B$12,X104='A-b-⑥工资核算'!$D$13,'A-b-⑥工资核算'!$B$13,X104='A-b-⑥工资核算'!$D$14,'A-b-⑥工资核算'!$B$14,'健康师-人工底薪'!X104='A-b-⑥工资核算'!$D$15,'A-b-⑥工资核算'!$B$15))</f>
        <v>0</v>
      </c>
      <c r="Z104" s="9" t="str">
        <f>IF(C104=$V$5,IF(F104="不足",LOOKUP(M104,'A-b-⑥工资核算'!$E$12:$E$15,'A-b-⑥工资核算'!$D$12:$D$15),""),"")</f>
        <v/>
      </c>
      <c r="AA104" s="9" t="str">
        <f t="shared" si="27"/>
        <v/>
      </c>
      <c r="AB104" s="5" t="str">
        <f t="shared" si="28"/>
        <v/>
      </c>
      <c r="AC104" s="5" cm="1">
        <f t="array" ref="AC104">IF(AB104="",0,_xlfn.IFS(AB104='A-b-⑥工资核算'!$D$12,'A-b-⑥工资核算'!$B$12,AB104='A-b-⑥工资核算'!$D$13,'A-b-⑥工资核算'!$B$13,AB104='A-b-⑥工资核算'!$D$14,'A-b-⑥工资核算'!$B$14,AB104='A-b-⑥工资核算'!$D$15,'A-b-⑥工资核算'!$B$15))</f>
        <v>0</v>
      </c>
      <c r="AD104" s="9">
        <f t="shared" si="29"/>
        <v>0</v>
      </c>
      <c r="AE104" s="8">
        <f t="shared" si="32"/>
        <v>0</v>
      </c>
      <c r="AF104" s="18">
        <f t="shared" si="33"/>
        <v>2000</v>
      </c>
      <c r="AG104" s="9">
        <f t="shared" si="30"/>
        <v>2000</v>
      </c>
      <c r="AH104" s="55">
        <f>_xlfn.XLOOKUP(A104,[1]工资核对的全字段!$C:$C,[1]工资核对的全字段!$BC:$BC,0)</f>
        <v>2000</v>
      </c>
      <c r="AI104" s="55">
        <f t="shared" si="31"/>
        <v>0</v>
      </c>
    </row>
    <row r="105" spans="1:35" ht="15.75" customHeight="1" x14ac:dyDescent="0.15">
      <c r="A105" s="5" t="str">
        <v>石海力</v>
      </c>
      <c r="B105" s="5" t="str">
        <f>_xlfn.XLOOKUP(A105,'B-a-26考勤汇总表'!D:D,'B-a-26考勤汇总表'!A:A,0)</f>
        <v>亚洲湾</v>
      </c>
      <c r="C105" s="5" t="str">
        <f>_xlfn.XLOOKUP(B105,'A-b-⑥工资核算'!J:J,'A-b-⑥工资核算'!K:K,0)</f>
        <v>老店</v>
      </c>
      <c r="D105" s="5">
        <f>_xlfn.XLOOKUP(A105,'B-a-26考勤汇总表'!D:D,'B-a-26考勤汇总表'!AP:AP,0)</f>
        <v>31</v>
      </c>
      <c r="E105" s="5">
        <f>IF(A105="","",_xlfn.XLOOKUP(A105,'B-a-26考勤汇总表'!D:D,'B-a-26考勤汇总表'!U:U,0))</f>
        <v>0</v>
      </c>
      <c r="F105" s="5" t="str">
        <f t="shared" si="19"/>
        <v/>
      </c>
      <c r="G105" s="5">
        <f>_xlfn.XLOOKUP('健康师-人工底薪'!A105,'B-a-③呈现-消耗明细表③'!C:C,'B-a-③呈现-消耗明细表③'!D:D,0)</f>
        <v>94.5</v>
      </c>
      <c r="H105" s="5">
        <f>_xlfn.XLOOKUP(A105,'B-a-③呈现-消耗明细表③'!C:C,'B-a-③呈现-消耗明细表③'!E:E,0)</f>
        <v>13323.72</v>
      </c>
      <c r="I105" s="5">
        <f>IF(F105="",LOOKUP(G105,'A-b-⑥工资核算'!$C$4:$C$7,'A-b-⑥工资核算'!$E$4:$E$7),"")</f>
        <v>0</v>
      </c>
      <c r="J105" s="5">
        <f>IF(F105="",LOOKUP(H105,'A-b-⑥工资核算'!$D$4:$D$7,'A-b-⑥工资核算'!$E$4:$E$7),"")</f>
        <v>1</v>
      </c>
      <c r="K105" s="5">
        <f>IF(AND(I105&gt;0,J105&gt;0),MIN(I105,J105),IF(OR(LOOKUP(G105,'A-b-⑥工资核算'!$C$4:$C$7,'A-b-⑥工资核算'!$E$4:$E$7)&gt;0,LOOKUP(H105,'A-b-⑥工资核算'!$D$4:$D$7,'A-b-⑥工资核算'!$E$4:$E$7)&gt;0),1,0))</f>
        <v>1</v>
      </c>
      <c r="L105" s="5" cm="1">
        <f t="array" ref="L105">IF(A105="","",IF(F105="",_xlfn.IFS(K105='A-b-⑥工资核算'!$E$4,'A-b-⑥工资核算'!$B$4,K105='A-b-⑥工资核算'!$E$5,'A-b-⑥工资核算'!$B$5,K105='A-b-⑥工资核算'!$E$6,'A-b-⑥工资核算'!$B$6,'健康师-人工底薪'!K105='A-b-⑥工资核算'!$E$7,'A-b-⑥工资核算'!$B$7),0))</f>
        <v>2000</v>
      </c>
      <c r="M105" s="7" t="str">
        <f t="shared" si="20"/>
        <v/>
      </c>
      <c r="N105" s="7" t="str">
        <f t="shared" si="21"/>
        <v/>
      </c>
      <c r="O105" s="46" t="str">
        <f>IF(F105="","",LOOKUP(M105,'A-b-⑥工资核算'!$F$4:$F$7,'A-b-⑥工资核算'!$E$4:$E$7))</f>
        <v/>
      </c>
      <c r="P105" s="46" t="str">
        <f>IF(F105="","",LOOKUP(N105,'A-b-⑥工资核算'!$G$4:$G$7,'A-b-⑥工资核算'!$E$4:$E$7))</f>
        <v/>
      </c>
      <c r="Q105" s="5">
        <f>IF(F105="不足",IF(AND(O105&gt;0,P105&gt;0),MIN(O105,P105),IF(OR(LOOKUP(M105,'A-b-⑥工资核算'!$F$4:$F$7,'A-b-⑥工资核算'!$E$4:$E$7)&gt;0,LOOKUP(N105,'A-b-⑥工资核算'!$G$4:$G$7,'A-b-⑥工资核算'!$E$4:$E$7)&gt;0),1,0)),0)</f>
        <v>0</v>
      </c>
      <c r="R105" s="5" cm="1">
        <f t="array" ref="R105">IF(F105="",0,_xlfn.IFS(Q105='A-b-⑥工资核算'!$E$4,'A-b-⑥工资核算'!$B$4,'健康师-人工底薪'!Q105='A-b-⑥工资核算'!$E$5,'A-b-⑥工资核算'!$B$5,Q105='A-b-⑥工资核算'!$E$6,'A-b-⑥工资核算'!$B$6,'健康师-人工底薪'!Q105='A-b-⑥工资核算'!$E$7,'A-b-⑥工资核算'!$B$7))</f>
        <v>0</v>
      </c>
      <c r="S105" s="5">
        <f t="shared" si="22"/>
        <v>2000</v>
      </c>
      <c r="T105" s="5">
        <f t="shared" si="23"/>
        <v>0</v>
      </c>
      <c r="U105" s="8">
        <f t="shared" si="24"/>
        <v>2000</v>
      </c>
      <c r="V105" s="5" t="str">
        <f>IF(F105="",IF(C105=$V$5,IF(F105="",LOOKUP(G105,'A-b-⑥工资核算'!$C$12:$C$15,'A-b-⑥工资核算'!$D$12:$D$15),""),""),"")</f>
        <v/>
      </c>
      <c r="W105" s="5" t="str">
        <f t="shared" si="25"/>
        <v/>
      </c>
      <c r="X105" s="5" t="str">
        <f t="shared" si="26"/>
        <v/>
      </c>
      <c r="Y105" s="5" cm="1">
        <f t="array" ref="Y105">IF(X105="",0,_xlfn.IFS(X105='A-b-⑥工资核算'!$D$12,'A-b-⑥工资核算'!$B$12,X105='A-b-⑥工资核算'!$D$13,'A-b-⑥工资核算'!$B$13,X105='A-b-⑥工资核算'!$D$14,'A-b-⑥工资核算'!$B$14,'健康师-人工底薪'!X105='A-b-⑥工资核算'!$D$15,'A-b-⑥工资核算'!$B$15))</f>
        <v>0</v>
      </c>
      <c r="Z105" s="9" t="str">
        <f>IF(C105=$V$5,IF(F105="不足",LOOKUP(M105,'A-b-⑥工资核算'!$E$12:$E$15,'A-b-⑥工资核算'!$D$12:$D$15),""),"")</f>
        <v/>
      </c>
      <c r="AA105" s="9" t="str">
        <f t="shared" si="27"/>
        <v/>
      </c>
      <c r="AB105" s="5" t="str">
        <f t="shared" si="28"/>
        <v/>
      </c>
      <c r="AC105" s="5" cm="1">
        <f t="array" ref="AC105">IF(AB105="",0,_xlfn.IFS(AB105='A-b-⑥工资核算'!$D$12,'A-b-⑥工资核算'!$B$12,AB105='A-b-⑥工资核算'!$D$13,'A-b-⑥工资核算'!$B$13,AB105='A-b-⑥工资核算'!$D$14,'A-b-⑥工资核算'!$B$14,AB105='A-b-⑥工资核算'!$D$15,'A-b-⑥工资核算'!$B$15))</f>
        <v>0</v>
      </c>
      <c r="AD105" s="9">
        <f t="shared" si="29"/>
        <v>0</v>
      </c>
      <c r="AE105" s="8">
        <f t="shared" si="32"/>
        <v>0</v>
      </c>
      <c r="AF105" s="18">
        <f t="shared" si="33"/>
        <v>2000</v>
      </c>
      <c r="AG105" s="9">
        <f t="shared" si="30"/>
        <v>2000</v>
      </c>
      <c r="AH105" s="55">
        <f>_xlfn.XLOOKUP(A105,[1]工资核对的全字段!$C:$C,[1]工资核对的全字段!$BC:$BC,0)</f>
        <v>2000</v>
      </c>
      <c r="AI105" s="55">
        <f t="shared" si="31"/>
        <v>0</v>
      </c>
    </row>
    <row r="106" spans="1:35" ht="15.75" customHeight="1" x14ac:dyDescent="0.15">
      <c r="A106" s="5" t="str">
        <v>付薪燕</v>
      </c>
      <c r="B106" s="5" t="str">
        <f>_xlfn.XLOOKUP(A106,'B-a-26考勤汇总表'!D:D,'B-a-26考勤汇总表'!A:A,0)</f>
        <v>亚洲湾</v>
      </c>
      <c r="C106" s="5" t="str">
        <f>_xlfn.XLOOKUP(B106,'A-b-⑥工资核算'!J:J,'A-b-⑥工资核算'!K:K,0)</f>
        <v>老店</v>
      </c>
      <c r="D106" s="5">
        <f>_xlfn.XLOOKUP(A106,'B-a-26考勤汇总表'!D:D,'B-a-26考勤汇总表'!AP:AP,0)</f>
        <v>31</v>
      </c>
      <c r="E106" s="5">
        <f>IF(A106="","",_xlfn.XLOOKUP(A106,'B-a-26考勤汇总表'!D:D,'B-a-26考勤汇总表'!U:U,0))</f>
        <v>0</v>
      </c>
      <c r="F106" s="5" t="str">
        <f t="shared" si="19"/>
        <v/>
      </c>
      <c r="G106" s="5">
        <f>_xlfn.XLOOKUP('健康师-人工底薪'!A106,'B-a-③呈现-消耗明细表③'!C:C,'B-a-③呈现-消耗明细表③'!D:D,0)</f>
        <v>115.5</v>
      </c>
      <c r="H106" s="5">
        <f>_xlfn.XLOOKUP(A106,'B-a-③呈现-消耗明细表③'!C:C,'B-a-③呈现-消耗明细表③'!E:E,0)</f>
        <v>8021.09</v>
      </c>
      <c r="I106" s="5">
        <f>IF(F106="",LOOKUP(G106,'A-b-⑥工资核算'!$C$4:$C$7,'A-b-⑥工资核算'!$E$4:$E$7),"")</f>
        <v>1</v>
      </c>
      <c r="J106" s="5">
        <f>IF(F106="",LOOKUP(H106,'A-b-⑥工资核算'!$D$4:$D$7,'A-b-⑥工资核算'!$E$4:$E$7),"")</f>
        <v>0</v>
      </c>
      <c r="K106" s="5">
        <f>IF(AND(I106&gt;0,J106&gt;0),MIN(I106,J106),IF(OR(LOOKUP(G106,'A-b-⑥工资核算'!$C$4:$C$7,'A-b-⑥工资核算'!$E$4:$E$7)&gt;0,LOOKUP(H106,'A-b-⑥工资核算'!$D$4:$D$7,'A-b-⑥工资核算'!$E$4:$E$7)&gt;0),1,0))</f>
        <v>1</v>
      </c>
      <c r="L106" s="5" cm="1">
        <f t="array" ref="L106">IF(A106="","",IF(F106="",_xlfn.IFS(K106='A-b-⑥工资核算'!$E$4,'A-b-⑥工资核算'!$B$4,K106='A-b-⑥工资核算'!$E$5,'A-b-⑥工资核算'!$B$5,K106='A-b-⑥工资核算'!$E$6,'A-b-⑥工资核算'!$B$6,'健康师-人工底薪'!K106='A-b-⑥工资核算'!$E$7,'A-b-⑥工资核算'!$B$7),0))</f>
        <v>2000</v>
      </c>
      <c r="M106" s="7" t="str">
        <f t="shared" si="20"/>
        <v/>
      </c>
      <c r="N106" s="7" t="str">
        <f t="shared" si="21"/>
        <v/>
      </c>
      <c r="O106" s="46" t="str">
        <f>IF(F106="","",LOOKUP(M106,'A-b-⑥工资核算'!$F$4:$F$7,'A-b-⑥工资核算'!$E$4:$E$7))</f>
        <v/>
      </c>
      <c r="P106" s="46" t="str">
        <f>IF(F106="","",LOOKUP(N106,'A-b-⑥工资核算'!$G$4:$G$7,'A-b-⑥工资核算'!$E$4:$E$7))</f>
        <v/>
      </c>
      <c r="Q106" s="5">
        <f>IF(F106="不足",IF(AND(O106&gt;0,P106&gt;0),MIN(O106,P106),IF(OR(LOOKUP(M106,'A-b-⑥工资核算'!$F$4:$F$7,'A-b-⑥工资核算'!$E$4:$E$7)&gt;0,LOOKUP(N106,'A-b-⑥工资核算'!$G$4:$G$7,'A-b-⑥工资核算'!$E$4:$E$7)&gt;0),1,0)),0)</f>
        <v>0</v>
      </c>
      <c r="R106" s="5" cm="1">
        <f t="array" ref="R106">IF(F106="",0,_xlfn.IFS(Q106='A-b-⑥工资核算'!$E$4,'A-b-⑥工资核算'!$B$4,'健康师-人工底薪'!Q106='A-b-⑥工资核算'!$E$5,'A-b-⑥工资核算'!$B$5,Q106='A-b-⑥工资核算'!$E$6,'A-b-⑥工资核算'!$B$6,'健康师-人工底薪'!Q106='A-b-⑥工资核算'!$E$7,'A-b-⑥工资核算'!$B$7))</f>
        <v>0</v>
      </c>
      <c r="S106" s="5">
        <f t="shared" si="22"/>
        <v>2000</v>
      </c>
      <c r="T106" s="5">
        <f t="shared" si="23"/>
        <v>0</v>
      </c>
      <c r="U106" s="8">
        <f t="shared" si="24"/>
        <v>2000</v>
      </c>
      <c r="V106" s="5" t="str">
        <f>IF(F106="",IF(C106=$V$5,IF(F106="",LOOKUP(G106,'A-b-⑥工资核算'!$C$12:$C$15,'A-b-⑥工资核算'!$D$12:$D$15),""),""),"")</f>
        <v/>
      </c>
      <c r="W106" s="5" t="str">
        <f t="shared" si="25"/>
        <v/>
      </c>
      <c r="X106" s="5" t="str">
        <f t="shared" si="26"/>
        <v/>
      </c>
      <c r="Y106" s="5" cm="1">
        <f t="array" ref="Y106">IF(X106="",0,_xlfn.IFS(X106='A-b-⑥工资核算'!$D$12,'A-b-⑥工资核算'!$B$12,X106='A-b-⑥工资核算'!$D$13,'A-b-⑥工资核算'!$B$13,X106='A-b-⑥工资核算'!$D$14,'A-b-⑥工资核算'!$B$14,'健康师-人工底薪'!X106='A-b-⑥工资核算'!$D$15,'A-b-⑥工资核算'!$B$15))</f>
        <v>0</v>
      </c>
      <c r="Z106" s="9" t="str">
        <f>IF(C106=$V$5,IF(F106="不足",LOOKUP(M106,'A-b-⑥工资核算'!$E$12:$E$15,'A-b-⑥工资核算'!$D$12:$D$15),""),"")</f>
        <v/>
      </c>
      <c r="AA106" s="9" t="str">
        <f t="shared" si="27"/>
        <v/>
      </c>
      <c r="AB106" s="5" t="str">
        <f t="shared" si="28"/>
        <v/>
      </c>
      <c r="AC106" s="5" cm="1">
        <f t="array" ref="AC106">IF(AB106="",0,_xlfn.IFS(AB106='A-b-⑥工资核算'!$D$12,'A-b-⑥工资核算'!$B$12,AB106='A-b-⑥工资核算'!$D$13,'A-b-⑥工资核算'!$B$13,AB106='A-b-⑥工资核算'!$D$14,'A-b-⑥工资核算'!$B$14,AB106='A-b-⑥工资核算'!$D$15,'A-b-⑥工资核算'!$B$15))</f>
        <v>0</v>
      </c>
      <c r="AD106" s="9">
        <f t="shared" si="29"/>
        <v>0</v>
      </c>
      <c r="AE106" s="8">
        <f t="shared" si="32"/>
        <v>0</v>
      </c>
      <c r="AF106" s="18">
        <f t="shared" si="33"/>
        <v>2000</v>
      </c>
      <c r="AG106" s="9">
        <f t="shared" si="30"/>
        <v>2000</v>
      </c>
      <c r="AH106" s="55">
        <f>_xlfn.XLOOKUP(A106,[1]工资核对的全字段!$C:$C,[1]工资核对的全字段!$BC:$BC,0)</f>
        <v>2000</v>
      </c>
      <c r="AI106" s="55">
        <f t="shared" si="31"/>
        <v>0</v>
      </c>
    </row>
    <row r="107" spans="1:35" ht="15.75" customHeight="1" x14ac:dyDescent="0.15">
      <c r="A107" s="5" t="str">
        <v>陈定坤</v>
      </c>
      <c r="B107" s="5" t="str">
        <f>_xlfn.XLOOKUP(A107,'B-a-26考勤汇总表'!D:D,'B-a-26考勤汇总表'!A:A,0)</f>
        <v>亚洲湾</v>
      </c>
      <c r="C107" s="5" t="str">
        <f>_xlfn.XLOOKUP(B107,'A-b-⑥工资核算'!J:J,'A-b-⑥工资核算'!K:K,0)</f>
        <v>老店</v>
      </c>
      <c r="D107" s="5">
        <f>_xlfn.XLOOKUP(A107,'B-a-26考勤汇总表'!D:D,'B-a-26考勤汇总表'!AP:AP,0)</f>
        <v>31</v>
      </c>
      <c r="E107" s="5">
        <f>IF(A107="","",_xlfn.XLOOKUP(A107,'B-a-26考勤汇总表'!D:D,'B-a-26考勤汇总表'!U:U,0))</f>
        <v>0</v>
      </c>
      <c r="F107" s="5" t="str">
        <f t="shared" si="19"/>
        <v/>
      </c>
      <c r="G107" s="5">
        <f>_xlfn.XLOOKUP('健康师-人工底薪'!A107,'B-a-③呈现-消耗明细表③'!C:C,'B-a-③呈现-消耗明细表③'!D:D,0)</f>
        <v>102</v>
      </c>
      <c r="H107" s="5">
        <f>_xlfn.XLOOKUP(A107,'B-a-③呈现-消耗明细表③'!C:C,'B-a-③呈现-消耗明细表③'!E:E,0)</f>
        <v>5913.88</v>
      </c>
      <c r="I107" s="5">
        <f>IF(F107="",LOOKUP(G107,'A-b-⑥工资核算'!$C$4:$C$7,'A-b-⑥工资核算'!$E$4:$E$7),"")</f>
        <v>1</v>
      </c>
      <c r="J107" s="5">
        <f>IF(F107="",LOOKUP(H107,'A-b-⑥工资核算'!$D$4:$D$7,'A-b-⑥工资核算'!$E$4:$E$7),"")</f>
        <v>0</v>
      </c>
      <c r="K107" s="5">
        <f>IF(AND(I107&gt;0,J107&gt;0),MIN(I107,J107),IF(OR(LOOKUP(G107,'A-b-⑥工资核算'!$C$4:$C$7,'A-b-⑥工资核算'!$E$4:$E$7)&gt;0,LOOKUP(H107,'A-b-⑥工资核算'!$D$4:$D$7,'A-b-⑥工资核算'!$E$4:$E$7)&gt;0),1,0))</f>
        <v>1</v>
      </c>
      <c r="L107" s="5" cm="1">
        <f t="array" ref="L107">IF(A107="","",IF(F107="",_xlfn.IFS(K107='A-b-⑥工资核算'!$E$4,'A-b-⑥工资核算'!$B$4,K107='A-b-⑥工资核算'!$E$5,'A-b-⑥工资核算'!$B$5,K107='A-b-⑥工资核算'!$E$6,'A-b-⑥工资核算'!$B$6,'健康师-人工底薪'!K107='A-b-⑥工资核算'!$E$7,'A-b-⑥工资核算'!$B$7),0))</f>
        <v>2000</v>
      </c>
      <c r="M107" s="7" t="str">
        <f t="shared" si="20"/>
        <v/>
      </c>
      <c r="N107" s="7" t="str">
        <f t="shared" si="21"/>
        <v/>
      </c>
      <c r="O107" s="46" t="str">
        <f>IF(F107="","",LOOKUP(M107,'A-b-⑥工资核算'!$F$4:$F$7,'A-b-⑥工资核算'!$E$4:$E$7))</f>
        <v/>
      </c>
      <c r="P107" s="46" t="str">
        <f>IF(F107="","",LOOKUP(N107,'A-b-⑥工资核算'!$G$4:$G$7,'A-b-⑥工资核算'!$E$4:$E$7))</f>
        <v/>
      </c>
      <c r="Q107" s="5">
        <f>IF(F107="不足",IF(AND(O107&gt;0,P107&gt;0),MIN(O107,P107),IF(OR(LOOKUP(M107,'A-b-⑥工资核算'!$F$4:$F$7,'A-b-⑥工资核算'!$E$4:$E$7)&gt;0,LOOKUP(N107,'A-b-⑥工资核算'!$G$4:$G$7,'A-b-⑥工资核算'!$E$4:$E$7)&gt;0),1,0)),0)</f>
        <v>0</v>
      </c>
      <c r="R107" s="5" cm="1">
        <f t="array" ref="R107">IF(F107="",0,_xlfn.IFS(Q107='A-b-⑥工资核算'!$E$4,'A-b-⑥工资核算'!$B$4,'健康师-人工底薪'!Q107='A-b-⑥工资核算'!$E$5,'A-b-⑥工资核算'!$B$5,Q107='A-b-⑥工资核算'!$E$6,'A-b-⑥工资核算'!$B$6,'健康师-人工底薪'!Q107='A-b-⑥工资核算'!$E$7,'A-b-⑥工资核算'!$B$7))</f>
        <v>0</v>
      </c>
      <c r="S107" s="5">
        <f t="shared" si="22"/>
        <v>2000</v>
      </c>
      <c r="T107" s="5">
        <f t="shared" si="23"/>
        <v>0</v>
      </c>
      <c r="U107" s="8">
        <f t="shared" si="24"/>
        <v>2000</v>
      </c>
      <c r="V107" s="5" t="str">
        <f>IF(F107="",IF(C107=$V$5,IF(F107="",LOOKUP(G107,'A-b-⑥工资核算'!$C$12:$C$15,'A-b-⑥工资核算'!$D$12:$D$15),""),""),"")</f>
        <v/>
      </c>
      <c r="W107" s="5" t="str">
        <f t="shared" si="25"/>
        <v/>
      </c>
      <c r="X107" s="5" t="str">
        <f t="shared" si="26"/>
        <v/>
      </c>
      <c r="Y107" s="5" cm="1">
        <f t="array" ref="Y107">IF(X107="",0,_xlfn.IFS(X107='A-b-⑥工资核算'!$D$12,'A-b-⑥工资核算'!$B$12,X107='A-b-⑥工资核算'!$D$13,'A-b-⑥工资核算'!$B$13,X107='A-b-⑥工资核算'!$D$14,'A-b-⑥工资核算'!$B$14,'健康师-人工底薪'!X107='A-b-⑥工资核算'!$D$15,'A-b-⑥工资核算'!$B$15))</f>
        <v>0</v>
      </c>
      <c r="Z107" s="9" t="str">
        <f>IF(C107=$V$5,IF(F107="不足",LOOKUP(M107,'A-b-⑥工资核算'!$E$12:$E$15,'A-b-⑥工资核算'!$D$12:$D$15),""),"")</f>
        <v/>
      </c>
      <c r="AA107" s="9" t="str">
        <f t="shared" si="27"/>
        <v/>
      </c>
      <c r="AB107" s="5" t="str">
        <f t="shared" si="28"/>
        <v/>
      </c>
      <c r="AC107" s="5" cm="1">
        <f t="array" ref="AC107">IF(AB107="",0,_xlfn.IFS(AB107='A-b-⑥工资核算'!$D$12,'A-b-⑥工资核算'!$B$12,AB107='A-b-⑥工资核算'!$D$13,'A-b-⑥工资核算'!$B$13,AB107='A-b-⑥工资核算'!$D$14,'A-b-⑥工资核算'!$B$14,AB107='A-b-⑥工资核算'!$D$15,'A-b-⑥工资核算'!$B$15))</f>
        <v>0</v>
      </c>
      <c r="AD107" s="9">
        <f t="shared" si="29"/>
        <v>0</v>
      </c>
      <c r="AE107" s="8">
        <f t="shared" si="32"/>
        <v>0</v>
      </c>
      <c r="AF107" s="18">
        <f t="shared" si="33"/>
        <v>2000</v>
      </c>
      <c r="AG107" s="9">
        <f t="shared" si="30"/>
        <v>2000</v>
      </c>
      <c r="AH107" s="55">
        <f>_xlfn.XLOOKUP(A107,[1]工资核对的全字段!$C:$C,[1]工资核对的全字段!$BC:$BC,0)</f>
        <v>2000</v>
      </c>
      <c r="AI107" s="55">
        <f t="shared" si="31"/>
        <v>0</v>
      </c>
    </row>
    <row r="108" spans="1:35" ht="15.75" customHeight="1" x14ac:dyDescent="0.15">
      <c r="A108" s="5" t="str">
        <v>唐尹</v>
      </c>
      <c r="B108" s="5" t="str">
        <f>_xlfn.XLOOKUP(A108,'B-a-26考勤汇总表'!D:D,'B-a-26考勤汇总表'!A:A,0)</f>
        <v>中和</v>
      </c>
      <c r="C108" s="5" t="str">
        <f>_xlfn.XLOOKUP(B108,'A-b-⑥工资核算'!J:J,'A-b-⑥工资核算'!K:K,0)</f>
        <v>老店</v>
      </c>
      <c r="D108" s="5">
        <f>_xlfn.XLOOKUP(A108,'B-a-26考勤汇总表'!D:D,'B-a-26考勤汇总表'!AP:AP,0)</f>
        <v>31</v>
      </c>
      <c r="E108" s="5">
        <f>IF(A108="","",_xlfn.XLOOKUP(A108,'B-a-26考勤汇总表'!D:D,'B-a-26考勤汇总表'!U:U,0))</f>
        <v>0</v>
      </c>
      <c r="F108" s="5" t="str">
        <f t="shared" si="19"/>
        <v/>
      </c>
      <c r="G108" s="5">
        <f>_xlfn.XLOOKUP('健康师-人工底薪'!A108,'B-a-③呈现-消耗明细表③'!C:C,'B-a-③呈现-消耗明细表③'!D:D,0)</f>
        <v>105.5</v>
      </c>
      <c r="H108" s="5">
        <f>_xlfn.XLOOKUP(A108,'B-a-③呈现-消耗明细表③'!C:C,'B-a-③呈现-消耗明细表③'!E:E,0)</f>
        <v>21255.46</v>
      </c>
      <c r="I108" s="5">
        <f>IF(F108="",LOOKUP(G108,'A-b-⑥工资核算'!$C$4:$C$7,'A-b-⑥工资核算'!$E$4:$E$7),"")</f>
        <v>1</v>
      </c>
      <c r="J108" s="5">
        <f>IF(F108="",LOOKUP(H108,'A-b-⑥工资核算'!$D$4:$D$7,'A-b-⑥工资核算'!$E$4:$E$7),"")</f>
        <v>2</v>
      </c>
      <c r="K108" s="5">
        <f>IF(AND(I108&gt;0,J108&gt;0),MIN(I108,J108),IF(OR(LOOKUP(G108,'A-b-⑥工资核算'!$C$4:$C$7,'A-b-⑥工资核算'!$E$4:$E$7)&gt;0,LOOKUP(H108,'A-b-⑥工资核算'!$D$4:$D$7,'A-b-⑥工资核算'!$E$4:$E$7)&gt;0),1,0))</f>
        <v>1</v>
      </c>
      <c r="L108" s="5" cm="1">
        <f t="array" ref="L108">IF(A108="","",IF(F108="",_xlfn.IFS(K108='A-b-⑥工资核算'!$E$4,'A-b-⑥工资核算'!$B$4,K108='A-b-⑥工资核算'!$E$5,'A-b-⑥工资核算'!$B$5,K108='A-b-⑥工资核算'!$E$6,'A-b-⑥工资核算'!$B$6,'健康师-人工底薪'!K108='A-b-⑥工资核算'!$E$7,'A-b-⑥工资核算'!$B$7),0))</f>
        <v>2000</v>
      </c>
      <c r="M108" s="7" t="str">
        <f t="shared" si="20"/>
        <v/>
      </c>
      <c r="N108" s="7" t="str">
        <f t="shared" si="21"/>
        <v/>
      </c>
      <c r="O108" s="46" t="str">
        <f>IF(F108="","",LOOKUP(M108,'A-b-⑥工资核算'!$F$4:$F$7,'A-b-⑥工资核算'!$E$4:$E$7))</f>
        <v/>
      </c>
      <c r="P108" s="46" t="str">
        <f>IF(F108="","",LOOKUP(N108,'A-b-⑥工资核算'!$G$4:$G$7,'A-b-⑥工资核算'!$E$4:$E$7))</f>
        <v/>
      </c>
      <c r="Q108" s="5">
        <f>IF(F108="不足",IF(AND(O108&gt;0,P108&gt;0),MIN(O108,P108),IF(OR(LOOKUP(M108,'A-b-⑥工资核算'!$F$4:$F$7,'A-b-⑥工资核算'!$E$4:$E$7)&gt;0,LOOKUP(N108,'A-b-⑥工资核算'!$G$4:$G$7,'A-b-⑥工资核算'!$E$4:$E$7)&gt;0),1,0)),0)</f>
        <v>0</v>
      </c>
      <c r="R108" s="5" cm="1">
        <f t="array" ref="R108">IF(F108="",0,_xlfn.IFS(Q108='A-b-⑥工资核算'!$E$4,'A-b-⑥工资核算'!$B$4,'健康师-人工底薪'!Q108='A-b-⑥工资核算'!$E$5,'A-b-⑥工资核算'!$B$5,Q108='A-b-⑥工资核算'!$E$6,'A-b-⑥工资核算'!$B$6,'健康师-人工底薪'!Q108='A-b-⑥工资核算'!$E$7,'A-b-⑥工资核算'!$B$7))</f>
        <v>0</v>
      </c>
      <c r="S108" s="5">
        <f t="shared" si="22"/>
        <v>2000</v>
      </c>
      <c r="T108" s="5">
        <f t="shared" si="23"/>
        <v>0</v>
      </c>
      <c r="U108" s="8">
        <f t="shared" si="24"/>
        <v>2000</v>
      </c>
      <c r="V108" s="5" t="str">
        <f>IF(F108="",IF(C108=$V$5,IF(F108="",LOOKUP(G108,'A-b-⑥工资核算'!$C$12:$C$15,'A-b-⑥工资核算'!$D$12:$D$15),""),""),"")</f>
        <v/>
      </c>
      <c r="W108" s="5" t="str">
        <f t="shared" si="25"/>
        <v/>
      </c>
      <c r="X108" s="5" t="str">
        <f t="shared" si="26"/>
        <v/>
      </c>
      <c r="Y108" s="5" cm="1">
        <f t="array" ref="Y108">IF(X108="",0,_xlfn.IFS(X108='A-b-⑥工资核算'!$D$12,'A-b-⑥工资核算'!$B$12,X108='A-b-⑥工资核算'!$D$13,'A-b-⑥工资核算'!$B$13,X108='A-b-⑥工资核算'!$D$14,'A-b-⑥工资核算'!$B$14,'健康师-人工底薪'!X108='A-b-⑥工资核算'!$D$15,'A-b-⑥工资核算'!$B$15))</f>
        <v>0</v>
      </c>
      <c r="Z108" s="9" t="str">
        <f>IF(C108=$V$5,IF(F108="不足",LOOKUP(M108,'A-b-⑥工资核算'!$E$12:$E$15,'A-b-⑥工资核算'!$D$12:$D$15),""),"")</f>
        <v/>
      </c>
      <c r="AA108" s="9" t="str">
        <f t="shared" si="27"/>
        <v/>
      </c>
      <c r="AB108" s="5" t="str">
        <f t="shared" si="28"/>
        <v/>
      </c>
      <c r="AC108" s="5" cm="1">
        <f t="array" ref="AC108">IF(AB108="",0,_xlfn.IFS(AB108='A-b-⑥工资核算'!$D$12,'A-b-⑥工资核算'!$B$12,AB108='A-b-⑥工资核算'!$D$13,'A-b-⑥工资核算'!$B$13,AB108='A-b-⑥工资核算'!$D$14,'A-b-⑥工资核算'!$B$14,AB108='A-b-⑥工资核算'!$D$15,'A-b-⑥工资核算'!$B$15))</f>
        <v>0</v>
      </c>
      <c r="AD108" s="9">
        <f t="shared" si="29"/>
        <v>0</v>
      </c>
      <c r="AE108" s="8">
        <f t="shared" si="32"/>
        <v>0</v>
      </c>
      <c r="AF108" s="18">
        <f t="shared" si="33"/>
        <v>2000</v>
      </c>
      <c r="AG108" s="9">
        <f t="shared" si="30"/>
        <v>2000</v>
      </c>
      <c r="AH108" s="55">
        <f>_xlfn.XLOOKUP(A108,[1]工资核对的全字段!$C:$C,[1]工资核对的全字段!$BC:$BC,0)</f>
        <v>2000</v>
      </c>
      <c r="AI108" s="55">
        <f t="shared" si="31"/>
        <v>0</v>
      </c>
    </row>
    <row r="109" spans="1:35" ht="15.75" customHeight="1" x14ac:dyDescent="0.15">
      <c r="A109" s="5" t="str">
        <v>李红梅</v>
      </c>
      <c r="B109" s="5" t="str">
        <f>_xlfn.XLOOKUP(A109,'B-a-26考勤汇总表'!D:D,'B-a-26考勤汇总表'!A:A,0)</f>
        <v>中和</v>
      </c>
      <c r="C109" s="5" t="str">
        <f>_xlfn.XLOOKUP(B109,'A-b-⑥工资核算'!J:J,'A-b-⑥工资核算'!K:K,0)</f>
        <v>老店</v>
      </c>
      <c r="D109" s="5">
        <f>_xlfn.XLOOKUP(A109,'B-a-26考勤汇总表'!D:D,'B-a-26考勤汇总表'!AP:AP,0)</f>
        <v>31</v>
      </c>
      <c r="E109" s="5">
        <f>IF(A109="","",_xlfn.XLOOKUP(A109,'B-a-26考勤汇总表'!D:D,'B-a-26考勤汇总表'!U:U,0))</f>
        <v>0</v>
      </c>
      <c r="F109" s="5" t="str">
        <f t="shared" si="19"/>
        <v/>
      </c>
      <c r="G109" s="5">
        <f>_xlfn.XLOOKUP('健康师-人工底薪'!A109,'B-a-③呈现-消耗明细表③'!C:C,'B-a-③呈现-消耗明细表③'!D:D,0)</f>
        <v>108</v>
      </c>
      <c r="H109" s="5">
        <f>_xlfn.XLOOKUP(A109,'B-a-③呈现-消耗明细表③'!C:C,'B-a-③呈现-消耗明细表③'!E:E,0)</f>
        <v>24816.880000000001</v>
      </c>
      <c r="I109" s="5">
        <f>IF(F109="",LOOKUP(G109,'A-b-⑥工资核算'!$C$4:$C$7,'A-b-⑥工资核算'!$E$4:$E$7),"")</f>
        <v>1</v>
      </c>
      <c r="J109" s="5">
        <f>IF(F109="",LOOKUP(H109,'A-b-⑥工资核算'!$D$4:$D$7,'A-b-⑥工资核算'!$E$4:$E$7),"")</f>
        <v>2</v>
      </c>
      <c r="K109" s="5">
        <f>IF(AND(I109&gt;0,J109&gt;0),MIN(I109,J109),IF(OR(LOOKUP(G109,'A-b-⑥工资核算'!$C$4:$C$7,'A-b-⑥工资核算'!$E$4:$E$7)&gt;0,LOOKUP(H109,'A-b-⑥工资核算'!$D$4:$D$7,'A-b-⑥工资核算'!$E$4:$E$7)&gt;0),1,0))</f>
        <v>1</v>
      </c>
      <c r="L109" s="5" cm="1">
        <f t="array" ref="L109">IF(A109="","",IF(F109="",_xlfn.IFS(K109='A-b-⑥工资核算'!$E$4,'A-b-⑥工资核算'!$B$4,K109='A-b-⑥工资核算'!$E$5,'A-b-⑥工资核算'!$B$5,K109='A-b-⑥工资核算'!$E$6,'A-b-⑥工资核算'!$B$6,'健康师-人工底薪'!K109='A-b-⑥工资核算'!$E$7,'A-b-⑥工资核算'!$B$7),0))</f>
        <v>2000</v>
      </c>
      <c r="M109" s="7" t="str">
        <f t="shared" si="20"/>
        <v/>
      </c>
      <c r="N109" s="7" t="str">
        <f t="shared" si="21"/>
        <v/>
      </c>
      <c r="O109" s="46" t="str">
        <f>IF(F109="","",LOOKUP(M109,'A-b-⑥工资核算'!$F$4:$F$7,'A-b-⑥工资核算'!$E$4:$E$7))</f>
        <v/>
      </c>
      <c r="P109" s="46" t="str">
        <f>IF(F109="","",LOOKUP(N109,'A-b-⑥工资核算'!$G$4:$G$7,'A-b-⑥工资核算'!$E$4:$E$7))</f>
        <v/>
      </c>
      <c r="Q109" s="5">
        <f>IF(F109="不足",IF(AND(O109&gt;0,P109&gt;0),MIN(O109,P109),IF(OR(LOOKUP(M109,'A-b-⑥工资核算'!$F$4:$F$7,'A-b-⑥工资核算'!$E$4:$E$7)&gt;0,LOOKUP(N109,'A-b-⑥工资核算'!$G$4:$G$7,'A-b-⑥工资核算'!$E$4:$E$7)&gt;0),1,0)),0)</f>
        <v>0</v>
      </c>
      <c r="R109" s="5" cm="1">
        <f t="array" ref="R109">IF(F109="",0,_xlfn.IFS(Q109='A-b-⑥工资核算'!$E$4,'A-b-⑥工资核算'!$B$4,'健康师-人工底薪'!Q109='A-b-⑥工资核算'!$E$5,'A-b-⑥工资核算'!$B$5,Q109='A-b-⑥工资核算'!$E$6,'A-b-⑥工资核算'!$B$6,'健康师-人工底薪'!Q109='A-b-⑥工资核算'!$E$7,'A-b-⑥工资核算'!$B$7))</f>
        <v>0</v>
      </c>
      <c r="S109" s="5">
        <f t="shared" si="22"/>
        <v>2000</v>
      </c>
      <c r="T109" s="5">
        <f t="shared" si="23"/>
        <v>0</v>
      </c>
      <c r="U109" s="8">
        <f t="shared" si="24"/>
        <v>2000</v>
      </c>
      <c r="V109" s="5" t="str">
        <f>IF(F109="",IF(C109=$V$5,IF(F109="",LOOKUP(G109,'A-b-⑥工资核算'!$C$12:$C$15,'A-b-⑥工资核算'!$D$12:$D$15),""),""),"")</f>
        <v/>
      </c>
      <c r="W109" s="5" t="str">
        <f t="shared" si="25"/>
        <v/>
      </c>
      <c r="X109" s="5" t="str">
        <f t="shared" si="26"/>
        <v/>
      </c>
      <c r="Y109" s="5" cm="1">
        <f t="array" ref="Y109">IF(X109="",0,_xlfn.IFS(X109='A-b-⑥工资核算'!$D$12,'A-b-⑥工资核算'!$B$12,X109='A-b-⑥工资核算'!$D$13,'A-b-⑥工资核算'!$B$13,X109='A-b-⑥工资核算'!$D$14,'A-b-⑥工资核算'!$B$14,'健康师-人工底薪'!X109='A-b-⑥工资核算'!$D$15,'A-b-⑥工资核算'!$B$15))</f>
        <v>0</v>
      </c>
      <c r="Z109" s="9" t="str">
        <f>IF(C109=$V$5,IF(F109="不足",LOOKUP(M109,'A-b-⑥工资核算'!$E$12:$E$15,'A-b-⑥工资核算'!$D$12:$D$15),""),"")</f>
        <v/>
      </c>
      <c r="AA109" s="9" t="str">
        <f t="shared" si="27"/>
        <v/>
      </c>
      <c r="AB109" s="5" t="str">
        <f t="shared" si="28"/>
        <v/>
      </c>
      <c r="AC109" s="5" cm="1">
        <f t="array" ref="AC109">IF(AB109="",0,_xlfn.IFS(AB109='A-b-⑥工资核算'!$D$12,'A-b-⑥工资核算'!$B$12,AB109='A-b-⑥工资核算'!$D$13,'A-b-⑥工资核算'!$B$13,AB109='A-b-⑥工资核算'!$D$14,'A-b-⑥工资核算'!$B$14,AB109='A-b-⑥工资核算'!$D$15,'A-b-⑥工资核算'!$B$15))</f>
        <v>0</v>
      </c>
      <c r="AD109" s="9">
        <f t="shared" si="29"/>
        <v>0</v>
      </c>
      <c r="AE109" s="8">
        <f t="shared" si="32"/>
        <v>0</v>
      </c>
      <c r="AF109" s="18">
        <f t="shared" si="33"/>
        <v>2000</v>
      </c>
      <c r="AG109" s="9">
        <f t="shared" si="30"/>
        <v>2000</v>
      </c>
      <c r="AH109" s="55">
        <f>_xlfn.XLOOKUP(A109,[1]工资核对的全字段!$C:$C,[1]工资核对的全字段!$BC:$BC,0)</f>
        <v>2000</v>
      </c>
      <c r="AI109" s="55">
        <f t="shared" si="31"/>
        <v>0</v>
      </c>
    </row>
    <row r="110" spans="1:35" ht="15.75" customHeight="1" x14ac:dyDescent="0.15">
      <c r="A110" s="5" t="str">
        <v>龚艳</v>
      </c>
      <c r="B110" s="5" t="str">
        <f>_xlfn.XLOOKUP(A110,'B-a-26考勤汇总表'!D:D,'B-a-26考勤汇总表'!A:A,0)</f>
        <v>中和</v>
      </c>
      <c r="C110" s="5" t="str">
        <f>_xlfn.XLOOKUP(B110,'A-b-⑥工资核算'!J:J,'A-b-⑥工资核算'!K:K,0)</f>
        <v>老店</v>
      </c>
      <c r="D110" s="5">
        <f>_xlfn.XLOOKUP(A110,'B-a-26考勤汇总表'!D:D,'B-a-26考勤汇总表'!AP:AP,0)</f>
        <v>31</v>
      </c>
      <c r="E110" s="5">
        <f>IF(A110="","",_xlfn.XLOOKUP(A110,'B-a-26考勤汇总表'!D:D,'B-a-26考勤汇总表'!U:U,0))</f>
        <v>0</v>
      </c>
      <c r="F110" s="5" t="str">
        <f t="shared" si="19"/>
        <v/>
      </c>
      <c r="G110" s="5">
        <f>_xlfn.XLOOKUP('健康师-人工底薪'!A110,'B-a-③呈现-消耗明细表③'!C:C,'B-a-③呈现-消耗明细表③'!D:D,0)</f>
        <v>107</v>
      </c>
      <c r="H110" s="5">
        <f>_xlfn.XLOOKUP(A110,'B-a-③呈现-消耗明细表③'!C:C,'B-a-③呈现-消耗明细表③'!E:E,0)</f>
        <v>20075.759999999998</v>
      </c>
      <c r="I110" s="5">
        <f>IF(F110="",LOOKUP(G110,'A-b-⑥工资核算'!$C$4:$C$7,'A-b-⑥工资核算'!$E$4:$E$7),"")</f>
        <v>1</v>
      </c>
      <c r="J110" s="5">
        <f>IF(F110="",LOOKUP(H110,'A-b-⑥工资核算'!$D$4:$D$7,'A-b-⑥工资核算'!$E$4:$E$7),"")</f>
        <v>2</v>
      </c>
      <c r="K110" s="5">
        <f>IF(AND(I110&gt;0,J110&gt;0),MIN(I110,J110),IF(OR(LOOKUP(G110,'A-b-⑥工资核算'!$C$4:$C$7,'A-b-⑥工资核算'!$E$4:$E$7)&gt;0,LOOKUP(H110,'A-b-⑥工资核算'!$D$4:$D$7,'A-b-⑥工资核算'!$E$4:$E$7)&gt;0),1,0))</f>
        <v>1</v>
      </c>
      <c r="L110" s="5" cm="1">
        <f t="array" ref="L110">IF(A110="","",IF(F110="",_xlfn.IFS(K110='A-b-⑥工资核算'!$E$4,'A-b-⑥工资核算'!$B$4,K110='A-b-⑥工资核算'!$E$5,'A-b-⑥工资核算'!$B$5,K110='A-b-⑥工资核算'!$E$6,'A-b-⑥工资核算'!$B$6,'健康师-人工底薪'!K110='A-b-⑥工资核算'!$E$7,'A-b-⑥工资核算'!$B$7),0))</f>
        <v>2000</v>
      </c>
      <c r="M110" s="7" t="str">
        <f t="shared" si="20"/>
        <v/>
      </c>
      <c r="N110" s="7" t="str">
        <f t="shared" si="21"/>
        <v/>
      </c>
      <c r="O110" s="46" t="str">
        <f>IF(F110="","",LOOKUP(M110,'A-b-⑥工资核算'!$F$4:$F$7,'A-b-⑥工资核算'!$E$4:$E$7))</f>
        <v/>
      </c>
      <c r="P110" s="46" t="str">
        <f>IF(F110="","",LOOKUP(N110,'A-b-⑥工资核算'!$G$4:$G$7,'A-b-⑥工资核算'!$E$4:$E$7))</f>
        <v/>
      </c>
      <c r="Q110" s="5">
        <f>IF(F110="不足",IF(AND(O110&gt;0,P110&gt;0),MIN(O110,P110),IF(OR(LOOKUP(M110,'A-b-⑥工资核算'!$F$4:$F$7,'A-b-⑥工资核算'!$E$4:$E$7)&gt;0,LOOKUP(N110,'A-b-⑥工资核算'!$G$4:$G$7,'A-b-⑥工资核算'!$E$4:$E$7)&gt;0),1,0)),0)</f>
        <v>0</v>
      </c>
      <c r="R110" s="5" cm="1">
        <f t="array" ref="R110">IF(F110="",0,_xlfn.IFS(Q110='A-b-⑥工资核算'!$E$4,'A-b-⑥工资核算'!$B$4,'健康师-人工底薪'!Q110='A-b-⑥工资核算'!$E$5,'A-b-⑥工资核算'!$B$5,Q110='A-b-⑥工资核算'!$E$6,'A-b-⑥工资核算'!$B$6,'健康师-人工底薪'!Q110='A-b-⑥工资核算'!$E$7,'A-b-⑥工资核算'!$B$7))</f>
        <v>0</v>
      </c>
      <c r="S110" s="5">
        <f t="shared" si="22"/>
        <v>2000</v>
      </c>
      <c r="T110" s="5">
        <f t="shared" si="23"/>
        <v>0</v>
      </c>
      <c r="U110" s="8">
        <f t="shared" si="24"/>
        <v>2000</v>
      </c>
      <c r="V110" s="5" t="str">
        <f>IF(F110="",IF(C110=$V$5,IF(F110="",LOOKUP(G110,'A-b-⑥工资核算'!$C$12:$C$15,'A-b-⑥工资核算'!$D$12:$D$15),""),""),"")</f>
        <v/>
      </c>
      <c r="W110" s="5" t="str">
        <f t="shared" si="25"/>
        <v/>
      </c>
      <c r="X110" s="5" t="str">
        <f t="shared" si="26"/>
        <v/>
      </c>
      <c r="Y110" s="5" cm="1">
        <f t="array" ref="Y110">IF(X110="",0,_xlfn.IFS(X110='A-b-⑥工资核算'!$D$12,'A-b-⑥工资核算'!$B$12,X110='A-b-⑥工资核算'!$D$13,'A-b-⑥工资核算'!$B$13,X110='A-b-⑥工资核算'!$D$14,'A-b-⑥工资核算'!$B$14,'健康师-人工底薪'!X110='A-b-⑥工资核算'!$D$15,'A-b-⑥工资核算'!$B$15))</f>
        <v>0</v>
      </c>
      <c r="Z110" s="9" t="str">
        <f>IF(C110=$V$5,IF(F110="不足",LOOKUP(M110,'A-b-⑥工资核算'!$E$12:$E$15,'A-b-⑥工资核算'!$D$12:$D$15),""),"")</f>
        <v/>
      </c>
      <c r="AA110" s="9" t="str">
        <f t="shared" si="27"/>
        <v/>
      </c>
      <c r="AB110" s="5" t="str">
        <f t="shared" si="28"/>
        <v/>
      </c>
      <c r="AC110" s="5" cm="1">
        <f t="array" ref="AC110">IF(AB110="",0,_xlfn.IFS(AB110='A-b-⑥工资核算'!$D$12,'A-b-⑥工资核算'!$B$12,AB110='A-b-⑥工资核算'!$D$13,'A-b-⑥工资核算'!$B$13,AB110='A-b-⑥工资核算'!$D$14,'A-b-⑥工资核算'!$B$14,AB110='A-b-⑥工资核算'!$D$15,'A-b-⑥工资核算'!$B$15))</f>
        <v>0</v>
      </c>
      <c r="AD110" s="9">
        <f t="shared" si="29"/>
        <v>0</v>
      </c>
      <c r="AE110" s="8">
        <f t="shared" si="32"/>
        <v>0</v>
      </c>
      <c r="AF110" s="18">
        <f t="shared" si="33"/>
        <v>2000</v>
      </c>
      <c r="AG110" s="9">
        <f t="shared" si="30"/>
        <v>2000</v>
      </c>
      <c r="AH110" s="55">
        <f>_xlfn.XLOOKUP(A110,[1]工资核对的全字段!$C:$C,[1]工资核对的全字段!$BC:$BC,0)</f>
        <v>2000</v>
      </c>
      <c r="AI110" s="55">
        <f t="shared" si="31"/>
        <v>0</v>
      </c>
    </row>
    <row r="111" spans="1:35" ht="15.75" customHeight="1" x14ac:dyDescent="0.15">
      <c r="A111" s="5" t="str">
        <v>余姣姣</v>
      </c>
      <c r="B111" s="5" t="str">
        <f>_xlfn.XLOOKUP(A111,'B-a-26考勤汇总表'!D:D,'B-a-26考勤汇总表'!A:A,0)</f>
        <v>中和</v>
      </c>
      <c r="C111" s="5" t="str">
        <f>_xlfn.XLOOKUP(B111,'A-b-⑥工资核算'!J:J,'A-b-⑥工资核算'!K:K,0)</f>
        <v>老店</v>
      </c>
      <c r="D111" s="5">
        <f>_xlfn.XLOOKUP(A111,'B-a-26考勤汇总表'!D:D,'B-a-26考勤汇总表'!AP:AP,0)</f>
        <v>31</v>
      </c>
      <c r="E111" s="5">
        <f>IF(A111="","",_xlfn.XLOOKUP(A111,'B-a-26考勤汇总表'!D:D,'B-a-26考勤汇总表'!U:U,0))</f>
        <v>0</v>
      </c>
      <c r="F111" s="5" t="str">
        <f t="shared" si="19"/>
        <v/>
      </c>
      <c r="G111" s="5">
        <f>_xlfn.XLOOKUP('健康师-人工底薪'!A111,'B-a-③呈现-消耗明细表③'!C:C,'B-a-③呈现-消耗明细表③'!D:D,0)</f>
        <v>101.5</v>
      </c>
      <c r="H111" s="5">
        <f>_xlfn.XLOOKUP(A111,'B-a-③呈现-消耗明细表③'!C:C,'B-a-③呈现-消耗明细表③'!E:E,0)</f>
        <v>11905.51</v>
      </c>
      <c r="I111" s="5">
        <f>IF(F111="",LOOKUP(G111,'A-b-⑥工资核算'!$C$4:$C$7,'A-b-⑥工资核算'!$E$4:$E$7),"")</f>
        <v>1</v>
      </c>
      <c r="J111" s="5">
        <f>IF(F111="",LOOKUP(H111,'A-b-⑥工资核算'!$D$4:$D$7,'A-b-⑥工资核算'!$E$4:$E$7),"")</f>
        <v>1</v>
      </c>
      <c r="K111" s="5">
        <f>IF(AND(I111&gt;0,J111&gt;0),MIN(I111,J111),IF(OR(LOOKUP(G111,'A-b-⑥工资核算'!$C$4:$C$7,'A-b-⑥工资核算'!$E$4:$E$7)&gt;0,LOOKUP(H111,'A-b-⑥工资核算'!$D$4:$D$7,'A-b-⑥工资核算'!$E$4:$E$7)&gt;0),1,0))</f>
        <v>1</v>
      </c>
      <c r="L111" s="5" cm="1">
        <f t="array" ref="L111">IF(A111="","",IF(F111="",_xlfn.IFS(K111='A-b-⑥工资核算'!$E$4,'A-b-⑥工资核算'!$B$4,K111='A-b-⑥工资核算'!$E$5,'A-b-⑥工资核算'!$B$5,K111='A-b-⑥工资核算'!$E$6,'A-b-⑥工资核算'!$B$6,'健康师-人工底薪'!K111='A-b-⑥工资核算'!$E$7,'A-b-⑥工资核算'!$B$7),0))</f>
        <v>2000</v>
      </c>
      <c r="M111" s="7" t="str">
        <f t="shared" si="20"/>
        <v/>
      </c>
      <c r="N111" s="7" t="str">
        <f t="shared" si="21"/>
        <v/>
      </c>
      <c r="O111" s="46" t="str">
        <f>IF(F111="","",LOOKUP(M111,'A-b-⑥工资核算'!$F$4:$F$7,'A-b-⑥工资核算'!$E$4:$E$7))</f>
        <v/>
      </c>
      <c r="P111" s="46" t="str">
        <f>IF(F111="","",LOOKUP(N111,'A-b-⑥工资核算'!$G$4:$G$7,'A-b-⑥工资核算'!$E$4:$E$7))</f>
        <v/>
      </c>
      <c r="Q111" s="5">
        <f>IF(F111="不足",IF(AND(O111&gt;0,P111&gt;0),MIN(O111,P111),IF(OR(LOOKUP(M111,'A-b-⑥工资核算'!$F$4:$F$7,'A-b-⑥工资核算'!$E$4:$E$7)&gt;0,LOOKUP(N111,'A-b-⑥工资核算'!$G$4:$G$7,'A-b-⑥工资核算'!$E$4:$E$7)&gt;0),1,0)),0)</f>
        <v>0</v>
      </c>
      <c r="R111" s="5" cm="1">
        <f t="array" ref="R111">IF(F111="",0,_xlfn.IFS(Q111='A-b-⑥工资核算'!$E$4,'A-b-⑥工资核算'!$B$4,'健康师-人工底薪'!Q111='A-b-⑥工资核算'!$E$5,'A-b-⑥工资核算'!$B$5,Q111='A-b-⑥工资核算'!$E$6,'A-b-⑥工资核算'!$B$6,'健康师-人工底薪'!Q111='A-b-⑥工资核算'!$E$7,'A-b-⑥工资核算'!$B$7))</f>
        <v>0</v>
      </c>
      <c r="S111" s="5">
        <f t="shared" si="22"/>
        <v>2000</v>
      </c>
      <c r="T111" s="5">
        <f t="shared" si="23"/>
        <v>0</v>
      </c>
      <c r="U111" s="8">
        <f t="shared" si="24"/>
        <v>2000</v>
      </c>
      <c r="V111" s="5" t="str">
        <f>IF(F111="",IF(C111=$V$5,IF(F111="",LOOKUP(G111,'A-b-⑥工资核算'!$C$12:$C$15,'A-b-⑥工资核算'!$D$12:$D$15),""),""),"")</f>
        <v/>
      </c>
      <c r="W111" s="5" t="str">
        <f t="shared" si="25"/>
        <v/>
      </c>
      <c r="X111" s="5" t="str">
        <f t="shared" si="26"/>
        <v/>
      </c>
      <c r="Y111" s="5" cm="1">
        <f t="array" ref="Y111">IF(X111="",0,_xlfn.IFS(X111='A-b-⑥工资核算'!$D$12,'A-b-⑥工资核算'!$B$12,X111='A-b-⑥工资核算'!$D$13,'A-b-⑥工资核算'!$B$13,X111='A-b-⑥工资核算'!$D$14,'A-b-⑥工资核算'!$B$14,'健康师-人工底薪'!X111='A-b-⑥工资核算'!$D$15,'A-b-⑥工资核算'!$B$15))</f>
        <v>0</v>
      </c>
      <c r="Z111" s="9" t="str">
        <f>IF(C111=$V$5,IF(F111="不足",LOOKUP(M111,'A-b-⑥工资核算'!$E$12:$E$15,'A-b-⑥工资核算'!$D$12:$D$15),""),"")</f>
        <v/>
      </c>
      <c r="AA111" s="9" t="str">
        <f t="shared" si="27"/>
        <v/>
      </c>
      <c r="AB111" s="5" t="str">
        <f t="shared" si="28"/>
        <v/>
      </c>
      <c r="AC111" s="5" cm="1">
        <f t="array" ref="AC111">IF(AB111="",0,_xlfn.IFS(AB111='A-b-⑥工资核算'!$D$12,'A-b-⑥工资核算'!$B$12,AB111='A-b-⑥工资核算'!$D$13,'A-b-⑥工资核算'!$B$13,AB111='A-b-⑥工资核算'!$D$14,'A-b-⑥工资核算'!$B$14,AB111='A-b-⑥工资核算'!$D$15,'A-b-⑥工资核算'!$B$15))</f>
        <v>0</v>
      </c>
      <c r="AD111" s="9">
        <f t="shared" si="29"/>
        <v>0</v>
      </c>
      <c r="AE111" s="8">
        <f t="shared" si="32"/>
        <v>0</v>
      </c>
      <c r="AF111" s="18">
        <f t="shared" si="33"/>
        <v>2000</v>
      </c>
      <c r="AG111" s="9">
        <f t="shared" si="30"/>
        <v>2000</v>
      </c>
      <c r="AH111" s="55">
        <f>_xlfn.XLOOKUP(A111,[1]工资核对的全字段!$C:$C,[1]工资核对的全字段!$BC:$BC,0)</f>
        <v>2000</v>
      </c>
      <c r="AI111" s="55">
        <f t="shared" si="31"/>
        <v>0</v>
      </c>
    </row>
    <row r="112" spans="1:35" ht="15.75" customHeight="1" x14ac:dyDescent="0.15">
      <c r="A112" s="5" t="str">
        <v>叶朝春</v>
      </c>
      <c r="B112" s="5" t="str">
        <f>_xlfn.XLOOKUP(A112,'B-a-26考勤汇总表'!D:D,'B-a-26考勤汇总表'!A:A,0)</f>
        <v>中和</v>
      </c>
      <c r="C112" s="5" t="str">
        <f>_xlfn.XLOOKUP(B112,'A-b-⑥工资核算'!J:J,'A-b-⑥工资核算'!K:K,0)</f>
        <v>老店</v>
      </c>
      <c r="D112" s="5">
        <f>_xlfn.XLOOKUP(A112,'B-a-26考勤汇总表'!D:D,'B-a-26考勤汇总表'!AP:AP,0)</f>
        <v>31</v>
      </c>
      <c r="E112" s="5">
        <f>IF(A112="","",_xlfn.XLOOKUP(A112,'B-a-26考勤汇总表'!D:D,'B-a-26考勤汇总表'!U:U,0))</f>
        <v>0</v>
      </c>
      <c r="F112" s="5" t="str">
        <f t="shared" si="19"/>
        <v/>
      </c>
      <c r="G112" s="5">
        <f>_xlfn.XLOOKUP('健康师-人工底薪'!A112,'B-a-③呈现-消耗明细表③'!C:C,'B-a-③呈现-消耗明细表③'!D:D,0)</f>
        <v>88</v>
      </c>
      <c r="H112" s="5">
        <f>_xlfn.XLOOKUP(A112,'B-a-③呈现-消耗明细表③'!C:C,'B-a-③呈现-消耗明细表③'!E:E,0)</f>
        <v>7009.51</v>
      </c>
      <c r="I112" s="5">
        <f>IF(F112="",LOOKUP(G112,'A-b-⑥工资核算'!$C$4:$C$7,'A-b-⑥工资核算'!$E$4:$E$7),"")</f>
        <v>0</v>
      </c>
      <c r="J112" s="5">
        <f>IF(F112="",LOOKUP(H112,'A-b-⑥工资核算'!$D$4:$D$7,'A-b-⑥工资核算'!$E$4:$E$7),"")</f>
        <v>0</v>
      </c>
      <c r="K112" s="5">
        <f>IF(AND(I112&gt;0,J112&gt;0),MIN(I112,J112),IF(OR(LOOKUP(G112,'A-b-⑥工资核算'!$C$4:$C$7,'A-b-⑥工资核算'!$E$4:$E$7)&gt;0,LOOKUP(H112,'A-b-⑥工资核算'!$D$4:$D$7,'A-b-⑥工资核算'!$E$4:$E$7)&gt;0),1,0))</f>
        <v>0</v>
      </c>
      <c r="L112" s="5" cm="1">
        <f t="array" ref="L112">IF(A112="","",IF(F112="",_xlfn.IFS(K112='A-b-⑥工资核算'!$E$4,'A-b-⑥工资核算'!$B$4,K112='A-b-⑥工资核算'!$E$5,'A-b-⑥工资核算'!$B$5,K112='A-b-⑥工资核算'!$E$6,'A-b-⑥工资核算'!$B$6,'健康师-人工底薪'!K112='A-b-⑥工资核算'!$E$7,'A-b-⑥工资核算'!$B$7),0))</f>
        <v>1800</v>
      </c>
      <c r="M112" s="7" t="str">
        <f t="shared" si="20"/>
        <v/>
      </c>
      <c r="N112" s="7" t="str">
        <f t="shared" si="21"/>
        <v/>
      </c>
      <c r="O112" s="46" t="str">
        <f>IF(F112="","",LOOKUP(M112,'A-b-⑥工资核算'!$F$4:$F$7,'A-b-⑥工资核算'!$E$4:$E$7))</f>
        <v/>
      </c>
      <c r="P112" s="46" t="str">
        <f>IF(F112="","",LOOKUP(N112,'A-b-⑥工资核算'!$G$4:$G$7,'A-b-⑥工资核算'!$E$4:$E$7))</f>
        <v/>
      </c>
      <c r="Q112" s="5">
        <f>IF(F112="不足",IF(AND(O112&gt;0,P112&gt;0),MIN(O112,P112),IF(OR(LOOKUP(M112,'A-b-⑥工资核算'!$F$4:$F$7,'A-b-⑥工资核算'!$E$4:$E$7)&gt;0,LOOKUP(N112,'A-b-⑥工资核算'!$G$4:$G$7,'A-b-⑥工资核算'!$E$4:$E$7)&gt;0),1,0)),0)</f>
        <v>0</v>
      </c>
      <c r="R112" s="5" cm="1">
        <f t="array" ref="R112">IF(F112="",0,_xlfn.IFS(Q112='A-b-⑥工资核算'!$E$4,'A-b-⑥工资核算'!$B$4,'健康师-人工底薪'!Q112='A-b-⑥工资核算'!$E$5,'A-b-⑥工资核算'!$B$5,Q112='A-b-⑥工资核算'!$E$6,'A-b-⑥工资核算'!$B$6,'健康师-人工底薪'!Q112='A-b-⑥工资核算'!$E$7,'A-b-⑥工资核算'!$B$7))</f>
        <v>0</v>
      </c>
      <c r="S112" s="5">
        <f t="shared" si="22"/>
        <v>1800</v>
      </c>
      <c r="T112" s="5">
        <f t="shared" si="23"/>
        <v>0</v>
      </c>
      <c r="U112" s="8">
        <f t="shared" si="24"/>
        <v>1800</v>
      </c>
      <c r="V112" s="5" t="str">
        <f>IF(F112="",IF(C112=$V$5,IF(F112="",LOOKUP(G112,'A-b-⑥工资核算'!$C$12:$C$15,'A-b-⑥工资核算'!$D$12:$D$15),""),""),"")</f>
        <v/>
      </c>
      <c r="W112" s="5" t="str">
        <f t="shared" si="25"/>
        <v/>
      </c>
      <c r="X112" s="5" t="str">
        <f t="shared" si="26"/>
        <v/>
      </c>
      <c r="Y112" s="5" cm="1">
        <f t="array" ref="Y112">IF(X112="",0,_xlfn.IFS(X112='A-b-⑥工资核算'!$D$12,'A-b-⑥工资核算'!$B$12,X112='A-b-⑥工资核算'!$D$13,'A-b-⑥工资核算'!$B$13,X112='A-b-⑥工资核算'!$D$14,'A-b-⑥工资核算'!$B$14,'健康师-人工底薪'!X112='A-b-⑥工资核算'!$D$15,'A-b-⑥工资核算'!$B$15))</f>
        <v>0</v>
      </c>
      <c r="Z112" s="9" t="str">
        <f>IF(C112=$V$5,IF(F112="不足",LOOKUP(M112,'A-b-⑥工资核算'!$E$12:$E$15,'A-b-⑥工资核算'!$D$12:$D$15),""),"")</f>
        <v/>
      </c>
      <c r="AA112" s="9" t="str">
        <f t="shared" si="27"/>
        <v/>
      </c>
      <c r="AB112" s="5" t="str">
        <f t="shared" si="28"/>
        <v/>
      </c>
      <c r="AC112" s="5" cm="1">
        <f t="array" ref="AC112">IF(AB112="",0,_xlfn.IFS(AB112='A-b-⑥工资核算'!$D$12,'A-b-⑥工资核算'!$B$12,AB112='A-b-⑥工资核算'!$D$13,'A-b-⑥工资核算'!$B$13,AB112='A-b-⑥工资核算'!$D$14,'A-b-⑥工资核算'!$B$14,AB112='A-b-⑥工资核算'!$D$15,'A-b-⑥工资核算'!$B$15))</f>
        <v>0</v>
      </c>
      <c r="AD112" s="9">
        <f t="shared" si="29"/>
        <v>0</v>
      </c>
      <c r="AE112" s="8">
        <f t="shared" si="32"/>
        <v>0</v>
      </c>
      <c r="AF112" s="18">
        <f t="shared" si="33"/>
        <v>1800</v>
      </c>
      <c r="AG112" s="9">
        <f t="shared" si="30"/>
        <v>1800</v>
      </c>
      <c r="AH112" s="55">
        <f>_xlfn.XLOOKUP(A112,[1]工资核对的全字段!$C:$C,[1]工资核对的全字段!$BC:$BC,0)</f>
        <v>1800</v>
      </c>
      <c r="AI112" s="55">
        <f t="shared" si="31"/>
        <v>0</v>
      </c>
    </row>
    <row r="113" spans="1:35" ht="15.75" customHeight="1" x14ac:dyDescent="0.15">
      <c r="A113" s="5" t="str">
        <v>喻容</v>
      </c>
      <c r="B113" s="5" t="str">
        <f>_xlfn.XLOOKUP(A113,'B-a-26考勤汇总表'!D:D,'B-a-26考勤汇总表'!A:A,0)</f>
        <v>凤凰山</v>
      </c>
      <c r="C113" s="5" t="str">
        <f>_xlfn.XLOOKUP(B113,'A-b-⑥工资核算'!J:J,'A-b-⑥工资核算'!K:K,0)</f>
        <v>老店</v>
      </c>
      <c r="D113" s="5">
        <f>_xlfn.XLOOKUP(A113,'B-a-26考勤汇总表'!D:D,'B-a-26考勤汇总表'!AP:AP,0)</f>
        <v>31</v>
      </c>
      <c r="E113" s="5">
        <f>IF(A113="","",_xlfn.XLOOKUP(A113,'B-a-26考勤汇总表'!D:D,'B-a-26考勤汇总表'!U:U,0))</f>
        <v>0</v>
      </c>
      <c r="F113" s="5" t="str">
        <f t="shared" si="19"/>
        <v/>
      </c>
      <c r="G113" s="5">
        <f>_xlfn.XLOOKUP('健康师-人工底薪'!A113,'B-a-③呈现-消耗明细表③'!C:C,'B-a-③呈现-消耗明细表③'!D:D,0)</f>
        <v>92</v>
      </c>
      <c r="H113" s="5">
        <f>_xlfn.XLOOKUP(A113,'B-a-③呈现-消耗明细表③'!C:C,'B-a-③呈现-消耗明细表③'!E:E,0)</f>
        <v>20649.43</v>
      </c>
      <c r="I113" s="5">
        <f>IF(F113="",LOOKUP(G113,'A-b-⑥工资核算'!$C$4:$C$7,'A-b-⑥工资核算'!$E$4:$E$7),"")</f>
        <v>0</v>
      </c>
      <c r="J113" s="5">
        <f>IF(F113="",LOOKUP(H113,'A-b-⑥工资核算'!$D$4:$D$7,'A-b-⑥工资核算'!$E$4:$E$7),"")</f>
        <v>2</v>
      </c>
      <c r="K113" s="5">
        <f>IF(AND(I113&gt;0,J113&gt;0),MIN(I113,J113),IF(OR(LOOKUP(G113,'A-b-⑥工资核算'!$C$4:$C$7,'A-b-⑥工资核算'!$E$4:$E$7)&gt;0,LOOKUP(H113,'A-b-⑥工资核算'!$D$4:$D$7,'A-b-⑥工资核算'!$E$4:$E$7)&gt;0),1,0))</f>
        <v>1</v>
      </c>
      <c r="L113" s="5" cm="1">
        <f t="array" ref="L113">IF(A113="","",IF(F113="",_xlfn.IFS(K113='A-b-⑥工资核算'!$E$4,'A-b-⑥工资核算'!$B$4,K113='A-b-⑥工资核算'!$E$5,'A-b-⑥工资核算'!$B$5,K113='A-b-⑥工资核算'!$E$6,'A-b-⑥工资核算'!$B$6,'健康师-人工底薪'!K113='A-b-⑥工资核算'!$E$7,'A-b-⑥工资核算'!$B$7),0))</f>
        <v>2000</v>
      </c>
      <c r="M113" s="7" t="str">
        <f t="shared" si="20"/>
        <v/>
      </c>
      <c r="N113" s="7" t="str">
        <f t="shared" si="21"/>
        <v/>
      </c>
      <c r="O113" s="46" t="str">
        <f>IF(F113="","",LOOKUP(M113,'A-b-⑥工资核算'!$F$4:$F$7,'A-b-⑥工资核算'!$E$4:$E$7))</f>
        <v/>
      </c>
      <c r="P113" s="46" t="str">
        <f>IF(F113="","",LOOKUP(N113,'A-b-⑥工资核算'!$G$4:$G$7,'A-b-⑥工资核算'!$E$4:$E$7))</f>
        <v/>
      </c>
      <c r="Q113" s="5">
        <f>IF(F113="不足",IF(AND(O113&gt;0,P113&gt;0),MIN(O113,P113),IF(OR(LOOKUP(M113,'A-b-⑥工资核算'!$F$4:$F$7,'A-b-⑥工资核算'!$E$4:$E$7)&gt;0,LOOKUP(N113,'A-b-⑥工资核算'!$G$4:$G$7,'A-b-⑥工资核算'!$E$4:$E$7)&gt;0),1,0)),0)</f>
        <v>0</v>
      </c>
      <c r="R113" s="5" cm="1">
        <f t="array" ref="R113">IF(F113="",0,_xlfn.IFS(Q113='A-b-⑥工资核算'!$E$4,'A-b-⑥工资核算'!$B$4,'健康师-人工底薪'!Q113='A-b-⑥工资核算'!$E$5,'A-b-⑥工资核算'!$B$5,Q113='A-b-⑥工资核算'!$E$6,'A-b-⑥工资核算'!$B$6,'健康师-人工底薪'!Q113='A-b-⑥工资核算'!$E$7,'A-b-⑥工资核算'!$B$7))</f>
        <v>0</v>
      </c>
      <c r="S113" s="5">
        <f t="shared" si="22"/>
        <v>2000</v>
      </c>
      <c r="T113" s="5">
        <f t="shared" si="23"/>
        <v>0</v>
      </c>
      <c r="U113" s="8">
        <f t="shared" si="24"/>
        <v>2000</v>
      </c>
      <c r="V113" s="5" t="str">
        <f>IF(F113="",IF(C113=$V$5,IF(F113="",LOOKUP(G113,'A-b-⑥工资核算'!$C$12:$C$15,'A-b-⑥工资核算'!$D$12:$D$15),""),""),"")</f>
        <v/>
      </c>
      <c r="W113" s="5" t="str">
        <f t="shared" si="25"/>
        <v/>
      </c>
      <c r="X113" s="5" t="str">
        <f t="shared" si="26"/>
        <v/>
      </c>
      <c r="Y113" s="5" cm="1">
        <f t="array" ref="Y113">IF(X113="",0,_xlfn.IFS(X113='A-b-⑥工资核算'!$D$12,'A-b-⑥工资核算'!$B$12,X113='A-b-⑥工资核算'!$D$13,'A-b-⑥工资核算'!$B$13,X113='A-b-⑥工资核算'!$D$14,'A-b-⑥工资核算'!$B$14,'健康师-人工底薪'!X113='A-b-⑥工资核算'!$D$15,'A-b-⑥工资核算'!$B$15))</f>
        <v>0</v>
      </c>
      <c r="Z113" s="9" t="str">
        <f>IF(C113=$V$5,IF(F113="不足",LOOKUP(M113,'A-b-⑥工资核算'!$E$12:$E$15,'A-b-⑥工资核算'!$D$12:$D$15),""),"")</f>
        <v/>
      </c>
      <c r="AA113" s="9" t="str">
        <f t="shared" si="27"/>
        <v/>
      </c>
      <c r="AB113" s="5" t="str">
        <f t="shared" si="28"/>
        <v/>
      </c>
      <c r="AC113" s="5" cm="1">
        <f t="array" ref="AC113">IF(AB113="",0,_xlfn.IFS(AB113='A-b-⑥工资核算'!$D$12,'A-b-⑥工资核算'!$B$12,AB113='A-b-⑥工资核算'!$D$13,'A-b-⑥工资核算'!$B$13,AB113='A-b-⑥工资核算'!$D$14,'A-b-⑥工资核算'!$B$14,AB113='A-b-⑥工资核算'!$D$15,'A-b-⑥工资核算'!$B$15))</f>
        <v>0</v>
      </c>
      <c r="AD113" s="9">
        <f t="shared" si="29"/>
        <v>0</v>
      </c>
      <c r="AE113" s="8">
        <f t="shared" si="32"/>
        <v>0</v>
      </c>
      <c r="AF113" s="18">
        <f t="shared" si="33"/>
        <v>2000</v>
      </c>
      <c r="AG113" s="9">
        <f t="shared" si="30"/>
        <v>2000</v>
      </c>
      <c r="AH113" s="55">
        <f>_xlfn.XLOOKUP(A113,[1]工资核对的全字段!$C:$C,[1]工资核对的全字段!$BC:$BC,0)</f>
        <v>2000</v>
      </c>
      <c r="AI113" s="55">
        <f t="shared" si="31"/>
        <v>0</v>
      </c>
    </row>
    <row r="114" spans="1:35" ht="15.75" customHeight="1" x14ac:dyDescent="0.15">
      <c r="A114" s="5" t="str">
        <v>徐文平</v>
      </c>
      <c r="B114" s="5" t="str">
        <f>_xlfn.XLOOKUP(A114,'B-a-26考勤汇总表'!D:D,'B-a-26考勤汇总表'!A:A,0)</f>
        <v>凤凰山</v>
      </c>
      <c r="C114" s="5" t="str">
        <f>_xlfn.XLOOKUP(B114,'A-b-⑥工资核算'!J:J,'A-b-⑥工资核算'!K:K,0)</f>
        <v>老店</v>
      </c>
      <c r="D114" s="5">
        <f>_xlfn.XLOOKUP(A114,'B-a-26考勤汇总表'!D:D,'B-a-26考勤汇总表'!AP:AP,0)</f>
        <v>31</v>
      </c>
      <c r="E114" s="5">
        <f>IF(A114="","",_xlfn.XLOOKUP(A114,'B-a-26考勤汇总表'!D:D,'B-a-26考勤汇总表'!U:U,0))</f>
        <v>0</v>
      </c>
      <c r="F114" s="5" t="str">
        <f t="shared" si="19"/>
        <v/>
      </c>
      <c r="G114" s="5">
        <f>_xlfn.XLOOKUP('健康师-人工底薪'!A114,'B-a-③呈现-消耗明细表③'!C:C,'B-a-③呈现-消耗明细表③'!D:D,0)</f>
        <v>99</v>
      </c>
      <c r="H114" s="5">
        <f>_xlfn.XLOOKUP(A114,'B-a-③呈现-消耗明细表③'!C:C,'B-a-③呈现-消耗明细表③'!E:E,0)</f>
        <v>26333.16</v>
      </c>
      <c r="I114" s="5">
        <f>IF(F114="",LOOKUP(G114,'A-b-⑥工资核算'!$C$4:$C$7,'A-b-⑥工资核算'!$E$4:$E$7),"")</f>
        <v>1</v>
      </c>
      <c r="J114" s="5">
        <f>IF(F114="",LOOKUP(H114,'A-b-⑥工资核算'!$D$4:$D$7,'A-b-⑥工资核算'!$E$4:$E$7),"")</f>
        <v>2</v>
      </c>
      <c r="K114" s="5">
        <f>IF(AND(I114&gt;0,J114&gt;0),MIN(I114,J114),IF(OR(LOOKUP(G114,'A-b-⑥工资核算'!$C$4:$C$7,'A-b-⑥工资核算'!$E$4:$E$7)&gt;0,LOOKUP(H114,'A-b-⑥工资核算'!$D$4:$D$7,'A-b-⑥工资核算'!$E$4:$E$7)&gt;0),1,0))</f>
        <v>1</v>
      </c>
      <c r="L114" s="5" cm="1">
        <f t="array" ref="L114">IF(A114="","",IF(F114="",_xlfn.IFS(K114='A-b-⑥工资核算'!$E$4,'A-b-⑥工资核算'!$B$4,K114='A-b-⑥工资核算'!$E$5,'A-b-⑥工资核算'!$B$5,K114='A-b-⑥工资核算'!$E$6,'A-b-⑥工资核算'!$B$6,'健康师-人工底薪'!K114='A-b-⑥工资核算'!$E$7,'A-b-⑥工资核算'!$B$7),0))</f>
        <v>2000</v>
      </c>
      <c r="M114" s="7" t="str">
        <f t="shared" si="20"/>
        <v/>
      </c>
      <c r="N114" s="7" t="str">
        <f t="shared" si="21"/>
        <v/>
      </c>
      <c r="O114" s="46" t="str">
        <f>IF(F114="","",LOOKUP(M114,'A-b-⑥工资核算'!$F$4:$F$7,'A-b-⑥工资核算'!$E$4:$E$7))</f>
        <v/>
      </c>
      <c r="P114" s="46" t="str">
        <f>IF(F114="","",LOOKUP(N114,'A-b-⑥工资核算'!$G$4:$G$7,'A-b-⑥工资核算'!$E$4:$E$7))</f>
        <v/>
      </c>
      <c r="Q114" s="5">
        <f>IF(F114="不足",IF(AND(O114&gt;0,P114&gt;0),MIN(O114,P114),IF(OR(LOOKUP(M114,'A-b-⑥工资核算'!$F$4:$F$7,'A-b-⑥工资核算'!$E$4:$E$7)&gt;0,LOOKUP(N114,'A-b-⑥工资核算'!$G$4:$G$7,'A-b-⑥工资核算'!$E$4:$E$7)&gt;0),1,0)),0)</f>
        <v>0</v>
      </c>
      <c r="R114" s="5" cm="1">
        <f t="array" ref="R114">IF(F114="",0,_xlfn.IFS(Q114='A-b-⑥工资核算'!$E$4,'A-b-⑥工资核算'!$B$4,'健康师-人工底薪'!Q114='A-b-⑥工资核算'!$E$5,'A-b-⑥工资核算'!$B$5,Q114='A-b-⑥工资核算'!$E$6,'A-b-⑥工资核算'!$B$6,'健康师-人工底薪'!Q114='A-b-⑥工资核算'!$E$7,'A-b-⑥工资核算'!$B$7))</f>
        <v>0</v>
      </c>
      <c r="S114" s="5">
        <f t="shared" si="22"/>
        <v>2000</v>
      </c>
      <c r="T114" s="5">
        <f t="shared" si="23"/>
        <v>0</v>
      </c>
      <c r="U114" s="8">
        <f t="shared" si="24"/>
        <v>2000</v>
      </c>
      <c r="V114" s="5" t="str">
        <f>IF(F114="",IF(C114=$V$5,IF(F114="",LOOKUP(G114,'A-b-⑥工资核算'!$C$12:$C$15,'A-b-⑥工资核算'!$D$12:$D$15),""),""),"")</f>
        <v/>
      </c>
      <c r="W114" s="5" t="str">
        <f t="shared" si="25"/>
        <v/>
      </c>
      <c r="X114" s="5" t="str">
        <f t="shared" si="26"/>
        <v/>
      </c>
      <c r="Y114" s="5" cm="1">
        <f t="array" ref="Y114">IF(X114="",0,_xlfn.IFS(X114='A-b-⑥工资核算'!$D$12,'A-b-⑥工资核算'!$B$12,X114='A-b-⑥工资核算'!$D$13,'A-b-⑥工资核算'!$B$13,X114='A-b-⑥工资核算'!$D$14,'A-b-⑥工资核算'!$B$14,'健康师-人工底薪'!X114='A-b-⑥工资核算'!$D$15,'A-b-⑥工资核算'!$B$15))</f>
        <v>0</v>
      </c>
      <c r="Z114" s="9" t="str">
        <f>IF(C114=$V$5,IF(F114="不足",LOOKUP(M114,'A-b-⑥工资核算'!$E$12:$E$15,'A-b-⑥工资核算'!$D$12:$D$15),""),"")</f>
        <v/>
      </c>
      <c r="AA114" s="9" t="str">
        <f t="shared" si="27"/>
        <v/>
      </c>
      <c r="AB114" s="5" t="str">
        <f t="shared" si="28"/>
        <v/>
      </c>
      <c r="AC114" s="5" cm="1">
        <f t="array" ref="AC114">IF(AB114="",0,_xlfn.IFS(AB114='A-b-⑥工资核算'!$D$12,'A-b-⑥工资核算'!$B$12,AB114='A-b-⑥工资核算'!$D$13,'A-b-⑥工资核算'!$B$13,AB114='A-b-⑥工资核算'!$D$14,'A-b-⑥工资核算'!$B$14,AB114='A-b-⑥工资核算'!$D$15,'A-b-⑥工资核算'!$B$15))</f>
        <v>0</v>
      </c>
      <c r="AD114" s="9">
        <f t="shared" si="29"/>
        <v>0</v>
      </c>
      <c r="AE114" s="8">
        <f t="shared" si="32"/>
        <v>0</v>
      </c>
      <c r="AF114" s="18">
        <f t="shared" si="33"/>
        <v>2000</v>
      </c>
      <c r="AG114" s="9">
        <f t="shared" si="30"/>
        <v>2000</v>
      </c>
      <c r="AH114" s="55">
        <f>_xlfn.XLOOKUP(A114,[1]工资核对的全字段!$C:$C,[1]工资核对的全字段!$BC:$BC,0)</f>
        <v>2000</v>
      </c>
      <c r="AI114" s="55">
        <f t="shared" si="31"/>
        <v>0</v>
      </c>
    </row>
    <row r="115" spans="1:35" ht="15.75" customHeight="1" x14ac:dyDescent="0.15">
      <c r="A115" s="5" t="str">
        <v>张欣</v>
      </c>
      <c r="B115" s="5" t="str">
        <f>_xlfn.XLOOKUP(A115,'B-a-26考勤汇总表'!D:D,'B-a-26考勤汇总表'!A:A,0)</f>
        <v>凤凰山</v>
      </c>
      <c r="C115" s="5" t="str">
        <f>_xlfn.XLOOKUP(B115,'A-b-⑥工资核算'!J:J,'A-b-⑥工资核算'!K:K,0)</f>
        <v>老店</v>
      </c>
      <c r="D115" s="5">
        <f>_xlfn.XLOOKUP(A115,'B-a-26考勤汇总表'!D:D,'B-a-26考勤汇总表'!AP:AP,0)</f>
        <v>7</v>
      </c>
      <c r="E115" s="5">
        <f>IF(A115="","",_xlfn.XLOOKUP(A115,'B-a-26考勤汇总表'!D:D,'B-a-26考勤汇总表'!U:U,0))</f>
        <v>0</v>
      </c>
      <c r="F115" s="5" t="str">
        <f t="shared" si="19"/>
        <v>不足</v>
      </c>
      <c r="G115" s="5">
        <f>_xlfn.XLOOKUP('健康师-人工底薪'!A115,'B-a-③呈现-消耗明细表③'!C:C,'B-a-③呈现-消耗明细表③'!D:D,0)</f>
        <v>12</v>
      </c>
      <c r="H115" s="5">
        <f>_xlfn.XLOOKUP(A115,'B-a-③呈现-消耗明细表③'!C:C,'B-a-③呈现-消耗明细表③'!E:E,0)</f>
        <v>8727.02</v>
      </c>
      <c r="I115" s="5" t="str">
        <f>IF(F115="",LOOKUP(G115,'A-b-⑥工资核算'!$C$4:$C$7,'A-b-⑥工资核算'!$E$4:$E$7),"")</f>
        <v/>
      </c>
      <c r="J115" s="5" t="str">
        <f>IF(F115="",LOOKUP(H115,'A-b-⑥工资核算'!$D$4:$D$7,'A-b-⑥工资核算'!$E$4:$E$7),"")</f>
        <v/>
      </c>
      <c r="K115" s="5">
        <f>IF(AND(I115&gt;0,J115&gt;0),MIN(I115,J115),IF(OR(LOOKUP(G115,'A-b-⑥工资核算'!$C$4:$C$7,'A-b-⑥工资核算'!$E$4:$E$7)&gt;0,LOOKUP(H115,'A-b-⑥工资核算'!$D$4:$D$7,'A-b-⑥工资核算'!$E$4:$E$7)&gt;0),1,0))</f>
        <v>0</v>
      </c>
      <c r="L115" s="5" cm="1">
        <f t="array" ref="L115">IF(A115="","",IF(F115="",_xlfn.IFS(K115='A-b-⑥工资核算'!$E$4,'A-b-⑥工资核算'!$B$4,K115='A-b-⑥工资核算'!$E$5,'A-b-⑥工资核算'!$B$5,K115='A-b-⑥工资核算'!$E$6,'A-b-⑥工资核算'!$B$6,'健康师-人工底薪'!K115='A-b-⑥工资核算'!$E$7,'A-b-⑥工资核算'!$B$7),0))</f>
        <v>0</v>
      </c>
      <c r="M115" s="7">
        <f t="shared" si="20"/>
        <v>1.7142857142857142</v>
      </c>
      <c r="N115" s="7">
        <f t="shared" si="21"/>
        <v>1246.717142857143</v>
      </c>
      <c r="O115" s="46">
        <f>IF(F115="","",LOOKUP(M115,'A-b-⑥工资核算'!$F$4:$F$7,'A-b-⑥工资核算'!$E$4:$E$7))</f>
        <v>0</v>
      </c>
      <c r="P115" s="46">
        <f>IF(F115="","",LOOKUP(N115,'A-b-⑥工资核算'!$G$4:$G$7,'A-b-⑥工资核算'!$E$4:$E$7))</f>
        <v>2</v>
      </c>
      <c r="Q115" s="5">
        <f>IF(F115="不足",IF(AND(O115&gt;0,P115&gt;0),MIN(O115,P115),IF(OR(LOOKUP(M115,'A-b-⑥工资核算'!$F$4:$F$7,'A-b-⑥工资核算'!$E$4:$E$7)&gt;0,LOOKUP(N115,'A-b-⑥工资核算'!$G$4:$G$7,'A-b-⑥工资核算'!$E$4:$E$7)&gt;0),1,0)),0)</f>
        <v>1</v>
      </c>
      <c r="R115" s="5" cm="1">
        <f t="array" ref="R115">IF(F115="",0,_xlfn.IFS(Q115='A-b-⑥工资核算'!$E$4,'A-b-⑥工资核算'!$B$4,'健康师-人工底薪'!Q115='A-b-⑥工资核算'!$E$5,'A-b-⑥工资核算'!$B$5,Q115='A-b-⑥工资核算'!$E$6,'A-b-⑥工资核算'!$B$6,'健康师-人工底薪'!Q115='A-b-⑥工资核算'!$E$7,'A-b-⑥工资核算'!$B$7))</f>
        <v>2000</v>
      </c>
      <c r="S115" s="5">
        <f t="shared" si="22"/>
        <v>2000</v>
      </c>
      <c r="T115" s="5">
        <f t="shared" si="23"/>
        <v>0</v>
      </c>
      <c r="U115" s="8">
        <f t="shared" si="24"/>
        <v>451.61290322580646</v>
      </c>
      <c r="V115" s="5" t="str">
        <f>IF(F115="",IF(C115=$V$5,IF(F115="",LOOKUP(G115,'A-b-⑥工资核算'!$C$12:$C$15,'A-b-⑥工资核算'!$D$12:$D$15),""),""),"")</f>
        <v/>
      </c>
      <c r="W115" s="5" t="str">
        <f t="shared" si="25"/>
        <v/>
      </c>
      <c r="X115" s="5" t="str">
        <f t="shared" si="26"/>
        <v/>
      </c>
      <c r="Y115" s="5" cm="1">
        <f t="array" ref="Y115">IF(X115="",0,_xlfn.IFS(X115='A-b-⑥工资核算'!$D$12,'A-b-⑥工资核算'!$B$12,X115='A-b-⑥工资核算'!$D$13,'A-b-⑥工资核算'!$B$13,X115='A-b-⑥工资核算'!$D$14,'A-b-⑥工资核算'!$B$14,'健康师-人工底薪'!X115='A-b-⑥工资核算'!$D$15,'A-b-⑥工资核算'!$B$15))</f>
        <v>0</v>
      </c>
      <c r="Z115" s="9" t="str">
        <f>IF(C115=$V$5,IF(F115="不足",LOOKUP(M115,'A-b-⑥工资核算'!$E$12:$E$15,'A-b-⑥工资核算'!$D$12:$D$15),""),"")</f>
        <v/>
      </c>
      <c r="AA115" s="9" t="str">
        <f t="shared" si="27"/>
        <v/>
      </c>
      <c r="AB115" s="5" t="str">
        <f t="shared" si="28"/>
        <v/>
      </c>
      <c r="AC115" s="5" cm="1">
        <f t="array" ref="AC115">IF(AB115="",0,_xlfn.IFS(AB115='A-b-⑥工资核算'!$D$12,'A-b-⑥工资核算'!$B$12,AB115='A-b-⑥工资核算'!$D$13,'A-b-⑥工资核算'!$B$13,AB115='A-b-⑥工资核算'!$D$14,'A-b-⑥工资核算'!$B$14,AB115='A-b-⑥工资核算'!$D$15,'A-b-⑥工资核算'!$B$15))</f>
        <v>0</v>
      </c>
      <c r="AD115" s="9">
        <f t="shared" si="29"/>
        <v>0</v>
      </c>
      <c r="AE115" s="8">
        <f t="shared" si="32"/>
        <v>0</v>
      </c>
      <c r="AF115" s="18">
        <f t="shared" si="33"/>
        <v>451.61290322580646</v>
      </c>
      <c r="AG115" s="9">
        <f t="shared" si="30"/>
        <v>2000</v>
      </c>
      <c r="AH115" s="55">
        <f>_xlfn.XLOOKUP(A115,[1]工资核对的全字段!$C:$C,[1]工资核对的全字段!$BC:$BC,0)</f>
        <v>451.61290322580646</v>
      </c>
      <c r="AI115" s="55">
        <f t="shared" si="31"/>
        <v>0</v>
      </c>
    </row>
    <row r="116" spans="1:35" ht="15.75" customHeight="1" x14ac:dyDescent="0.15">
      <c r="A116" s="5" t="str">
        <v>周文慧</v>
      </c>
      <c r="B116" s="5" t="str">
        <f>_xlfn.XLOOKUP(A116,'B-a-26考勤汇总表'!D:D,'B-a-26考勤汇总表'!A:A,0)</f>
        <v>凤凰山</v>
      </c>
      <c r="C116" s="5" t="str">
        <f>_xlfn.XLOOKUP(B116,'A-b-⑥工资核算'!J:J,'A-b-⑥工资核算'!K:K,0)</f>
        <v>老店</v>
      </c>
      <c r="D116" s="5">
        <f>_xlfn.XLOOKUP(A116,'B-a-26考勤汇总表'!D:D,'B-a-26考勤汇总表'!AP:AP,0)</f>
        <v>31</v>
      </c>
      <c r="E116" s="5">
        <f>IF(A116="","",_xlfn.XLOOKUP(A116,'B-a-26考勤汇总表'!D:D,'B-a-26考勤汇总表'!U:U,0))</f>
        <v>0</v>
      </c>
      <c r="F116" s="5" t="str">
        <f t="shared" si="19"/>
        <v/>
      </c>
      <c r="G116" s="5">
        <f>_xlfn.XLOOKUP('健康师-人工底薪'!A116,'B-a-③呈现-消耗明细表③'!C:C,'B-a-③呈现-消耗明细表③'!D:D,0)</f>
        <v>85</v>
      </c>
      <c r="H116" s="5">
        <f>_xlfn.XLOOKUP(A116,'B-a-③呈现-消耗明细表③'!C:C,'B-a-③呈现-消耗明细表③'!E:E,0)</f>
        <v>5446.22</v>
      </c>
      <c r="I116" s="5">
        <f>IF(F116="",LOOKUP(G116,'A-b-⑥工资核算'!$C$4:$C$7,'A-b-⑥工资核算'!$E$4:$E$7),"")</f>
        <v>0</v>
      </c>
      <c r="J116" s="5">
        <f>IF(F116="",LOOKUP(H116,'A-b-⑥工资核算'!$D$4:$D$7,'A-b-⑥工资核算'!$E$4:$E$7),"")</f>
        <v>0</v>
      </c>
      <c r="K116" s="5">
        <f>IF(AND(I116&gt;0,J116&gt;0),MIN(I116,J116),IF(OR(LOOKUP(G116,'A-b-⑥工资核算'!$C$4:$C$7,'A-b-⑥工资核算'!$E$4:$E$7)&gt;0,LOOKUP(H116,'A-b-⑥工资核算'!$D$4:$D$7,'A-b-⑥工资核算'!$E$4:$E$7)&gt;0),1,0))</f>
        <v>0</v>
      </c>
      <c r="L116" s="5" cm="1">
        <f t="array" ref="L116">IF(A116="","",IF(F116="",_xlfn.IFS(K116='A-b-⑥工资核算'!$E$4,'A-b-⑥工资核算'!$B$4,K116='A-b-⑥工资核算'!$E$5,'A-b-⑥工资核算'!$B$5,K116='A-b-⑥工资核算'!$E$6,'A-b-⑥工资核算'!$B$6,'健康师-人工底薪'!K116='A-b-⑥工资核算'!$E$7,'A-b-⑥工资核算'!$B$7),0))</f>
        <v>1800</v>
      </c>
      <c r="M116" s="7" t="str">
        <f t="shared" si="20"/>
        <v/>
      </c>
      <c r="N116" s="7" t="str">
        <f t="shared" si="21"/>
        <v/>
      </c>
      <c r="O116" s="46" t="str">
        <f>IF(F116="","",LOOKUP(M116,'A-b-⑥工资核算'!$F$4:$F$7,'A-b-⑥工资核算'!$E$4:$E$7))</f>
        <v/>
      </c>
      <c r="P116" s="46" t="str">
        <f>IF(F116="","",LOOKUP(N116,'A-b-⑥工资核算'!$G$4:$G$7,'A-b-⑥工资核算'!$E$4:$E$7))</f>
        <v/>
      </c>
      <c r="Q116" s="5">
        <f>IF(F116="不足",IF(AND(O116&gt;0,P116&gt;0),MIN(O116,P116),IF(OR(LOOKUP(M116,'A-b-⑥工资核算'!$F$4:$F$7,'A-b-⑥工资核算'!$E$4:$E$7)&gt;0,LOOKUP(N116,'A-b-⑥工资核算'!$G$4:$G$7,'A-b-⑥工资核算'!$E$4:$E$7)&gt;0),1,0)),0)</f>
        <v>0</v>
      </c>
      <c r="R116" s="5" cm="1">
        <f t="array" ref="R116">IF(F116="",0,_xlfn.IFS(Q116='A-b-⑥工资核算'!$E$4,'A-b-⑥工资核算'!$B$4,'健康师-人工底薪'!Q116='A-b-⑥工资核算'!$E$5,'A-b-⑥工资核算'!$B$5,Q116='A-b-⑥工资核算'!$E$6,'A-b-⑥工资核算'!$B$6,'健康师-人工底薪'!Q116='A-b-⑥工资核算'!$E$7,'A-b-⑥工资核算'!$B$7))</f>
        <v>0</v>
      </c>
      <c r="S116" s="5">
        <f t="shared" si="22"/>
        <v>1800</v>
      </c>
      <c r="T116" s="5">
        <f t="shared" si="23"/>
        <v>0</v>
      </c>
      <c r="U116" s="8">
        <f t="shared" si="24"/>
        <v>1800</v>
      </c>
      <c r="V116" s="5" t="str">
        <f>IF(F116="",IF(C116=$V$5,IF(F116="",LOOKUP(G116,'A-b-⑥工资核算'!$C$12:$C$15,'A-b-⑥工资核算'!$D$12:$D$15),""),""),"")</f>
        <v/>
      </c>
      <c r="W116" s="5" t="str">
        <f t="shared" si="25"/>
        <v/>
      </c>
      <c r="X116" s="5" t="str">
        <f t="shared" si="26"/>
        <v/>
      </c>
      <c r="Y116" s="5" cm="1">
        <f t="array" ref="Y116">IF(X116="",0,_xlfn.IFS(X116='A-b-⑥工资核算'!$D$12,'A-b-⑥工资核算'!$B$12,X116='A-b-⑥工资核算'!$D$13,'A-b-⑥工资核算'!$B$13,X116='A-b-⑥工资核算'!$D$14,'A-b-⑥工资核算'!$B$14,'健康师-人工底薪'!X116='A-b-⑥工资核算'!$D$15,'A-b-⑥工资核算'!$B$15))</f>
        <v>0</v>
      </c>
      <c r="Z116" s="9" t="str">
        <f>IF(C116=$V$5,IF(F116="不足",LOOKUP(M116,'A-b-⑥工资核算'!$E$12:$E$15,'A-b-⑥工资核算'!$D$12:$D$15),""),"")</f>
        <v/>
      </c>
      <c r="AA116" s="9" t="str">
        <f t="shared" si="27"/>
        <v/>
      </c>
      <c r="AB116" s="5" t="str">
        <f t="shared" si="28"/>
        <v/>
      </c>
      <c r="AC116" s="5" cm="1">
        <f t="array" ref="AC116">IF(AB116="",0,_xlfn.IFS(AB116='A-b-⑥工资核算'!$D$12,'A-b-⑥工资核算'!$B$12,AB116='A-b-⑥工资核算'!$D$13,'A-b-⑥工资核算'!$B$13,AB116='A-b-⑥工资核算'!$D$14,'A-b-⑥工资核算'!$B$14,AB116='A-b-⑥工资核算'!$D$15,'A-b-⑥工资核算'!$B$15))</f>
        <v>0</v>
      </c>
      <c r="AD116" s="9">
        <f t="shared" si="29"/>
        <v>0</v>
      </c>
      <c r="AE116" s="8">
        <f t="shared" si="32"/>
        <v>0</v>
      </c>
      <c r="AF116" s="18">
        <f t="shared" si="33"/>
        <v>1800</v>
      </c>
      <c r="AG116" s="9">
        <f t="shared" si="30"/>
        <v>1800</v>
      </c>
      <c r="AH116" s="55">
        <f>_xlfn.XLOOKUP(A116,[1]工资核对的全字段!$C:$C,[1]工资核对的全字段!$BC:$BC,0)</f>
        <v>1800</v>
      </c>
      <c r="AI116" s="55">
        <f t="shared" si="31"/>
        <v>0</v>
      </c>
    </row>
    <row r="117" spans="1:35" ht="15.75" customHeight="1" x14ac:dyDescent="0.15">
      <c r="A117" s="5" t="str">
        <v>张白金</v>
      </c>
      <c r="B117" s="5" t="str">
        <f>_xlfn.XLOOKUP(A117,'B-a-26考勤汇总表'!D:D,'B-a-26考勤汇总表'!A:A,0)</f>
        <v>凤凰山</v>
      </c>
      <c r="C117" s="5" t="str">
        <f>_xlfn.XLOOKUP(B117,'A-b-⑥工资核算'!J:J,'A-b-⑥工资核算'!K:K,0)</f>
        <v>老店</v>
      </c>
      <c r="D117" s="5">
        <f>_xlfn.XLOOKUP(A117,'B-a-26考勤汇总表'!D:D,'B-a-26考勤汇总表'!AP:AP,0)</f>
        <v>31</v>
      </c>
      <c r="E117" s="5">
        <f>IF(A117="","",_xlfn.XLOOKUP(A117,'B-a-26考勤汇总表'!D:D,'B-a-26考勤汇总表'!U:U,0))</f>
        <v>0</v>
      </c>
      <c r="F117" s="5" t="str">
        <f t="shared" si="19"/>
        <v/>
      </c>
      <c r="G117" s="5">
        <f>_xlfn.XLOOKUP('健康师-人工底薪'!A117,'B-a-③呈现-消耗明细表③'!C:C,'B-a-③呈现-消耗明细表③'!D:D,0)</f>
        <v>105</v>
      </c>
      <c r="H117" s="5">
        <f>_xlfn.XLOOKUP(A117,'B-a-③呈现-消耗明细表③'!C:C,'B-a-③呈现-消耗明细表③'!E:E,0)</f>
        <v>6608.24</v>
      </c>
      <c r="I117" s="5">
        <f>IF(F117="",LOOKUP(G117,'A-b-⑥工资核算'!$C$4:$C$7,'A-b-⑥工资核算'!$E$4:$E$7),"")</f>
        <v>1</v>
      </c>
      <c r="J117" s="5">
        <f>IF(F117="",LOOKUP(H117,'A-b-⑥工资核算'!$D$4:$D$7,'A-b-⑥工资核算'!$E$4:$E$7),"")</f>
        <v>0</v>
      </c>
      <c r="K117" s="5">
        <f>IF(AND(I117&gt;0,J117&gt;0),MIN(I117,J117),IF(OR(LOOKUP(G117,'A-b-⑥工资核算'!$C$4:$C$7,'A-b-⑥工资核算'!$E$4:$E$7)&gt;0,LOOKUP(H117,'A-b-⑥工资核算'!$D$4:$D$7,'A-b-⑥工资核算'!$E$4:$E$7)&gt;0),1,0))</f>
        <v>1</v>
      </c>
      <c r="L117" s="5" cm="1">
        <f t="array" ref="L117">IF(A117="","",IF(F117="",_xlfn.IFS(K117='A-b-⑥工资核算'!$E$4,'A-b-⑥工资核算'!$B$4,K117='A-b-⑥工资核算'!$E$5,'A-b-⑥工资核算'!$B$5,K117='A-b-⑥工资核算'!$E$6,'A-b-⑥工资核算'!$B$6,'健康师-人工底薪'!K117='A-b-⑥工资核算'!$E$7,'A-b-⑥工资核算'!$B$7),0))</f>
        <v>2000</v>
      </c>
      <c r="M117" s="7" t="str">
        <f t="shared" si="20"/>
        <v/>
      </c>
      <c r="N117" s="7" t="str">
        <f t="shared" si="21"/>
        <v/>
      </c>
      <c r="O117" s="46" t="str">
        <f>IF(F117="","",LOOKUP(M117,'A-b-⑥工资核算'!$F$4:$F$7,'A-b-⑥工资核算'!$E$4:$E$7))</f>
        <v/>
      </c>
      <c r="P117" s="46" t="str">
        <f>IF(F117="","",LOOKUP(N117,'A-b-⑥工资核算'!$G$4:$G$7,'A-b-⑥工资核算'!$E$4:$E$7))</f>
        <v/>
      </c>
      <c r="Q117" s="5">
        <f>IF(F117="不足",IF(AND(O117&gt;0,P117&gt;0),MIN(O117,P117),IF(OR(LOOKUP(M117,'A-b-⑥工资核算'!$F$4:$F$7,'A-b-⑥工资核算'!$E$4:$E$7)&gt;0,LOOKUP(N117,'A-b-⑥工资核算'!$G$4:$G$7,'A-b-⑥工资核算'!$E$4:$E$7)&gt;0),1,0)),0)</f>
        <v>0</v>
      </c>
      <c r="R117" s="5" cm="1">
        <f t="array" ref="R117">IF(F117="",0,_xlfn.IFS(Q117='A-b-⑥工资核算'!$E$4,'A-b-⑥工资核算'!$B$4,'健康师-人工底薪'!Q117='A-b-⑥工资核算'!$E$5,'A-b-⑥工资核算'!$B$5,Q117='A-b-⑥工资核算'!$E$6,'A-b-⑥工资核算'!$B$6,'健康师-人工底薪'!Q117='A-b-⑥工资核算'!$E$7,'A-b-⑥工资核算'!$B$7))</f>
        <v>0</v>
      </c>
      <c r="S117" s="5">
        <f t="shared" si="22"/>
        <v>2000</v>
      </c>
      <c r="T117" s="5">
        <f t="shared" si="23"/>
        <v>0</v>
      </c>
      <c r="U117" s="8">
        <f t="shared" si="24"/>
        <v>2000</v>
      </c>
      <c r="V117" s="5" t="str">
        <f>IF(F117="",IF(C117=$V$5,IF(F117="",LOOKUP(G117,'A-b-⑥工资核算'!$C$12:$C$15,'A-b-⑥工资核算'!$D$12:$D$15),""),""),"")</f>
        <v/>
      </c>
      <c r="W117" s="5" t="str">
        <f t="shared" si="25"/>
        <v/>
      </c>
      <c r="X117" s="5" t="str">
        <f t="shared" si="26"/>
        <v/>
      </c>
      <c r="Y117" s="5" cm="1">
        <f t="array" ref="Y117">IF(X117="",0,_xlfn.IFS(X117='A-b-⑥工资核算'!$D$12,'A-b-⑥工资核算'!$B$12,X117='A-b-⑥工资核算'!$D$13,'A-b-⑥工资核算'!$B$13,X117='A-b-⑥工资核算'!$D$14,'A-b-⑥工资核算'!$B$14,'健康师-人工底薪'!X117='A-b-⑥工资核算'!$D$15,'A-b-⑥工资核算'!$B$15))</f>
        <v>0</v>
      </c>
      <c r="Z117" s="9" t="str">
        <f>IF(C117=$V$5,IF(F117="不足",LOOKUP(M117,'A-b-⑥工资核算'!$E$12:$E$15,'A-b-⑥工资核算'!$D$12:$D$15),""),"")</f>
        <v/>
      </c>
      <c r="AA117" s="9" t="str">
        <f t="shared" si="27"/>
        <v/>
      </c>
      <c r="AB117" s="5" t="str">
        <f t="shared" si="28"/>
        <v/>
      </c>
      <c r="AC117" s="5" cm="1">
        <f t="array" ref="AC117">IF(AB117="",0,_xlfn.IFS(AB117='A-b-⑥工资核算'!$D$12,'A-b-⑥工资核算'!$B$12,AB117='A-b-⑥工资核算'!$D$13,'A-b-⑥工资核算'!$B$13,AB117='A-b-⑥工资核算'!$D$14,'A-b-⑥工资核算'!$B$14,AB117='A-b-⑥工资核算'!$D$15,'A-b-⑥工资核算'!$B$15))</f>
        <v>0</v>
      </c>
      <c r="AD117" s="9">
        <f t="shared" si="29"/>
        <v>0</v>
      </c>
      <c r="AE117" s="8">
        <f t="shared" si="32"/>
        <v>0</v>
      </c>
      <c r="AF117" s="18">
        <f t="shared" si="33"/>
        <v>2000</v>
      </c>
      <c r="AG117" s="9">
        <f t="shared" si="30"/>
        <v>2000</v>
      </c>
      <c r="AH117" s="55">
        <f>_xlfn.XLOOKUP(A117,[1]工资核对的全字段!$C:$C,[1]工资核对的全字段!$BC:$BC,0)</f>
        <v>2000</v>
      </c>
      <c r="AI117" s="55">
        <f t="shared" si="31"/>
        <v>0</v>
      </c>
    </row>
    <row r="118" spans="1:35" ht="15.75" customHeight="1" x14ac:dyDescent="0.15">
      <c r="A118" s="5" t="str">
        <v>郑美函</v>
      </c>
      <c r="B118" s="5" t="str">
        <f>_xlfn.XLOOKUP(A118,'B-a-26考勤汇总表'!D:D,'B-a-26考勤汇总表'!A:A,0)</f>
        <v>凤凰山</v>
      </c>
      <c r="C118" s="5" t="str">
        <f>_xlfn.XLOOKUP(B118,'A-b-⑥工资核算'!J:J,'A-b-⑥工资核算'!K:K,0)</f>
        <v>老店</v>
      </c>
      <c r="D118" s="5">
        <f>_xlfn.XLOOKUP(A118,'B-a-26考勤汇总表'!D:D,'B-a-26考勤汇总表'!AP:AP,0)</f>
        <v>31</v>
      </c>
      <c r="E118" s="5">
        <f>IF(A118="","",_xlfn.XLOOKUP(A118,'B-a-26考勤汇总表'!D:D,'B-a-26考勤汇总表'!U:U,0))</f>
        <v>0</v>
      </c>
      <c r="F118" s="5" t="str">
        <f t="shared" si="19"/>
        <v/>
      </c>
      <c r="G118" s="5">
        <f>_xlfn.XLOOKUP('健康师-人工底薪'!A118,'B-a-③呈现-消耗明细表③'!C:C,'B-a-③呈现-消耗明细表③'!D:D,0)</f>
        <v>81</v>
      </c>
      <c r="H118" s="5">
        <f>_xlfn.XLOOKUP(A118,'B-a-③呈现-消耗明细表③'!C:C,'B-a-③呈现-消耗明细表③'!E:E,0)</f>
        <v>5713.5</v>
      </c>
      <c r="I118" s="5">
        <f>IF(F118="",LOOKUP(G118,'A-b-⑥工资核算'!$C$4:$C$7,'A-b-⑥工资核算'!$E$4:$E$7),"")</f>
        <v>0</v>
      </c>
      <c r="J118" s="5">
        <f>IF(F118="",LOOKUP(H118,'A-b-⑥工资核算'!$D$4:$D$7,'A-b-⑥工资核算'!$E$4:$E$7),"")</f>
        <v>0</v>
      </c>
      <c r="K118" s="5">
        <f>IF(AND(I118&gt;0,J118&gt;0),MIN(I118,J118),IF(OR(LOOKUP(G118,'A-b-⑥工资核算'!$C$4:$C$7,'A-b-⑥工资核算'!$E$4:$E$7)&gt;0,LOOKUP(H118,'A-b-⑥工资核算'!$D$4:$D$7,'A-b-⑥工资核算'!$E$4:$E$7)&gt;0),1,0))</f>
        <v>0</v>
      </c>
      <c r="L118" s="5" cm="1">
        <f t="array" ref="L118">IF(A118="","",IF(F118="",_xlfn.IFS(K118='A-b-⑥工资核算'!$E$4,'A-b-⑥工资核算'!$B$4,K118='A-b-⑥工资核算'!$E$5,'A-b-⑥工资核算'!$B$5,K118='A-b-⑥工资核算'!$E$6,'A-b-⑥工资核算'!$B$6,'健康师-人工底薪'!K118='A-b-⑥工资核算'!$E$7,'A-b-⑥工资核算'!$B$7),0))</f>
        <v>1800</v>
      </c>
      <c r="M118" s="7" t="str">
        <f t="shared" si="20"/>
        <v/>
      </c>
      <c r="N118" s="7" t="str">
        <f t="shared" si="21"/>
        <v/>
      </c>
      <c r="O118" s="46" t="str">
        <f>IF(F118="","",LOOKUP(M118,'A-b-⑥工资核算'!$F$4:$F$7,'A-b-⑥工资核算'!$E$4:$E$7))</f>
        <v/>
      </c>
      <c r="P118" s="46" t="str">
        <f>IF(F118="","",LOOKUP(N118,'A-b-⑥工资核算'!$G$4:$G$7,'A-b-⑥工资核算'!$E$4:$E$7))</f>
        <v/>
      </c>
      <c r="Q118" s="5">
        <f>IF(F118="不足",IF(AND(O118&gt;0,P118&gt;0),MIN(O118,P118),IF(OR(LOOKUP(M118,'A-b-⑥工资核算'!$F$4:$F$7,'A-b-⑥工资核算'!$E$4:$E$7)&gt;0,LOOKUP(N118,'A-b-⑥工资核算'!$G$4:$G$7,'A-b-⑥工资核算'!$E$4:$E$7)&gt;0),1,0)),0)</f>
        <v>0</v>
      </c>
      <c r="R118" s="5" cm="1">
        <f t="array" ref="R118">IF(F118="",0,_xlfn.IFS(Q118='A-b-⑥工资核算'!$E$4,'A-b-⑥工资核算'!$B$4,'健康师-人工底薪'!Q118='A-b-⑥工资核算'!$E$5,'A-b-⑥工资核算'!$B$5,Q118='A-b-⑥工资核算'!$E$6,'A-b-⑥工资核算'!$B$6,'健康师-人工底薪'!Q118='A-b-⑥工资核算'!$E$7,'A-b-⑥工资核算'!$B$7))</f>
        <v>0</v>
      </c>
      <c r="S118" s="5">
        <f t="shared" si="22"/>
        <v>1800</v>
      </c>
      <c r="T118" s="5">
        <f t="shared" si="23"/>
        <v>0</v>
      </c>
      <c r="U118" s="8">
        <f t="shared" si="24"/>
        <v>1800</v>
      </c>
      <c r="V118" s="5" t="str">
        <f>IF(F118="",IF(C118=$V$5,IF(F118="",LOOKUP(G118,'A-b-⑥工资核算'!$C$12:$C$15,'A-b-⑥工资核算'!$D$12:$D$15),""),""),"")</f>
        <v/>
      </c>
      <c r="W118" s="5" t="str">
        <f t="shared" si="25"/>
        <v/>
      </c>
      <c r="X118" s="5" t="str">
        <f t="shared" si="26"/>
        <v/>
      </c>
      <c r="Y118" s="5" cm="1">
        <f t="array" ref="Y118">IF(X118="",0,_xlfn.IFS(X118='A-b-⑥工资核算'!$D$12,'A-b-⑥工资核算'!$B$12,X118='A-b-⑥工资核算'!$D$13,'A-b-⑥工资核算'!$B$13,X118='A-b-⑥工资核算'!$D$14,'A-b-⑥工资核算'!$B$14,'健康师-人工底薪'!X118='A-b-⑥工资核算'!$D$15,'A-b-⑥工资核算'!$B$15))</f>
        <v>0</v>
      </c>
      <c r="Z118" s="9" t="str">
        <f>IF(C118=$V$5,IF(F118="不足",LOOKUP(M118,'A-b-⑥工资核算'!$E$12:$E$15,'A-b-⑥工资核算'!$D$12:$D$15),""),"")</f>
        <v/>
      </c>
      <c r="AA118" s="9" t="str">
        <f t="shared" si="27"/>
        <v/>
      </c>
      <c r="AB118" s="5" t="str">
        <f t="shared" si="28"/>
        <v/>
      </c>
      <c r="AC118" s="5" cm="1">
        <f t="array" ref="AC118">IF(AB118="",0,_xlfn.IFS(AB118='A-b-⑥工资核算'!$D$12,'A-b-⑥工资核算'!$B$12,AB118='A-b-⑥工资核算'!$D$13,'A-b-⑥工资核算'!$B$13,AB118='A-b-⑥工资核算'!$D$14,'A-b-⑥工资核算'!$B$14,AB118='A-b-⑥工资核算'!$D$15,'A-b-⑥工资核算'!$B$15))</f>
        <v>0</v>
      </c>
      <c r="AD118" s="9">
        <f t="shared" si="29"/>
        <v>0</v>
      </c>
      <c r="AE118" s="8">
        <f t="shared" si="32"/>
        <v>0</v>
      </c>
      <c r="AF118" s="18">
        <f t="shared" si="33"/>
        <v>1800</v>
      </c>
      <c r="AG118" s="9">
        <f t="shared" si="30"/>
        <v>1800</v>
      </c>
      <c r="AH118" s="55">
        <f>_xlfn.XLOOKUP(A118,[1]工资核对的全字段!$C:$C,[1]工资核对的全字段!$BC:$BC,0)</f>
        <v>1800</v>
      </c>
      <c r="AI118" s="55">
        <f t="shared" si="31"/>
        <v>0</v>
      </c>
    </row>
    <row r="119" spans="1:35" ht="15.75" customHeight="1" x14ac:dyDescent="0.15">
      <c r="A119" s="5" t="str">
        <v>廖妍</v>
      </c>
      <c r="B119" s="5" t="str">
        <f>_xlfn.XLOOKUP(A119,'B-a-26考勤汇总表'!D:D,'B-a-26考勤汇总表'!A:A,0)</f>
        <v>南湖</v>
      </c>
      <c r="C119" s="5" t="str">
        <f>_xlfn.XLOOKUP(B119,'A-b-⑥工资核算'!J:J,'A-b-⑥工资核算'!K:K,0)</f>
        <v>老店</v>
      </c>
      <c r="D119" s="5">
        <f>_xlfn.XLOOKUP(A119,'B-a-26考勤汇总表'!D:D,'B-a-26考勤汇总表'!AP:AP,0)</f>
        <v>31</v>
      </c>
      <c r="E119" s="5">
        <f>IF(A119="","",_xlfn.XLOOKUP(A119,'B-a-26考勤汇总表'!D:D,'B-a-26考勤汇总表'!U:U,0))</f>
        <v>0</v>
      </c>
      <c r="F119" s="5" t="str">
        <f t="shared" si="19"/>
        <v/>
      </c>
      <c r="G119" s="5">
        <f>_xlfn.XLOOKUP('健康师-人工底薪'!A119,'B-a-③呈现-消耗明细表③'!C:C,'B-a-③呈现-消耗明细表③'!D:D,0)</f>
        <v>100</v>
      </c>
      <c r="H119" s="5">
        <f>_xlfn.XLOOKUP(A119,'B-a-③呈现-消耗明细表③'!C:C,'B-a-③呈现-消耗明细表③'!E:E,0)</f>
        <v>14073.36</v>
      </c>
      <c r="I119" s="5">
        <f>IF(F119="",LOOKUP(G119,'A-b-⑥工资核算'!$C$4:$C$7,'A-b-⑥工资核算'!$E$4:$E$7),"")</f>
        <v>1</v>
      </c>
      <c r="J119" s="5">
        <f>IF(F119="",LOOKUP(H119,'A-b-⑥工资核算'!$D$4:$D$7,'A-b-⑥工资核算'!$E$4:$E$7),"")</f>
        <v>1</v>
      </c>
      <c r="K119" s="5">
        <f>IF(AND(I119&gt;0,J119&gt;0),MIN(I119,J119),IF(OR(LOOKUP(G119,'A-b-⑥工资核算'!$C$4:$C$7,'A-b-⑥工资核算'!$E$4:$E$7)&gt;0,LOOKUP(H119,'A-b-⑥工资核算'!$D$4:$D$7,'A-b-⑥工资核算'!$E$4:$E$7)&gt;0),1,0))</f>
        <v>1</v>
      </c>
      <c r="L119" s="5" cm="1">
        <f t="array" ref="L119">IF(A119="","",IF(F119="",_xlfn.IFS(K119='A-b-⑥工资核算'!$E$4,'A-b-⑥工资核算'!$B$4,K119='A-b-⑥工资核算'!$E$5,'A-b-⑥工资核算'!$B$5,K119='A-b-⑥工资核算'!$E$6,'A-b-⑥工资核算'!$B$6,'健康师-人工底薪'!K119='A-b-⑥工资核算'!$E$7,'A-b-⑥工资核算'!$B$7),0))</f>
        <v>2000</v>
      </c>
      <c r="M119" s="7" t="str">
        <f t="shared" si="20"/>
        <v/>
      </c>
      <c r="N119" s="7" t="str">
        <f t="shared" si="21"/>
        <v/>
      </c>
      <c r="O119" s="46" t="str">
        <f>IF(F119="","",LOOKUP(M119,'A-b-⑥工资核算'!$F$4:$F$7,'A-b-⑥工资核算'!$E$4:$E$7))</f>
        <v/>
      </c>
      <c r="P119" s="46" t="str">
        <f>IF(F119="","",LOOKUP(N119,'A-b-⑥工资核算'!$G$4:$G$7,'A-b-⑥工资核算'!$E$4:$E$7))</f>
        <v/>
      </c>
      <c r="Q119" s="5">
        <f>IF(F119="不足",IF(AND(O119&gt;0,P119&gt;0),MIN(O119,P119),IF(OR(LOOKUP(M119,'A-b-⑥工资核算'!$F$4:$F$7,'A-b-⑥工资核算'!$E$4:$E$7)&gt;0,LOOKUP(N119,'A-b-⑥工资核算'!$G$4:$G$7,'A-b-⑥工资核算'!$E$4:$E$7)&gt;0),1,0)),0)</f>
        <v>0</v>
      </c>
      <c r="R119" s="5" cm="1">
        <f t="array" ref="R119">IF(F119="",0,_xlfn.IFS(Q119='A-b-⑥工资核算'!$E$4,'A-b-⑥工资核算'!$B$4,'健康师-人工底薪'!Q119='A-b-⑥工资核算'!$E$5,'A-b-⑥工资核算'!$B$5,Q119='A-b-⑥工资核算'!$E$6,'A-b-⑥工资核算'!$B$6,'健康师-人工底薪'!Q119='A-b-⑥工资核算'!$E$7,'A-b-⑥工资核算'!$B$7))</f>
        <v>0</v>
      </c>
      <c r="S119" s="5">
        <f t="shared" si="22"/>
        <v>2000</v>
      </c>
      <c r="T119" s="5">
        <f t="shared" si="23"/>
        <v>0</v>
      </c>
      <c r="U119" s="8">
        <f t="shared" si="24"/>
        <v>2000</v>
      </c>
      <c r="V119" s="5" t="str">
        <f>IF(F119="",IF(C119=$V$5,IF(F119="",LOOKUP(G119,'A-b-⑥工资核算'!$C$12:$C$15,'A-b-⑥工资核算'!$D$12:$D$15),""),""),"")</f>
        <v/>
      </c>
      <c r="W119" s="5" t="str">
        <f t="shared" si="25"/>
        <v/>
      </c>
      <c r="X119" s="5" t="str">
        <f t="shared" si="26"/>
        <v/>
      </c>
      <c r="Y119" s="5" cm="1">
        <f t="array" ref="Y119">IF(X119="",0,_xlfn.IFS(X119='A-b-⑥工资核算'!$D$12,'A-b-⑥工资核算'!$B$12,X119='A-b-⑥工资核算'!$D$13,'A-b-⑥工资核算'!$B$13,X119='A-b-⑥工资核算'!$D$14,'A-b-⑥工资核算'!$B$14,'健康师-人工底薪'!X119='A-b-⑥工资核算'!$D$15,'A-b-⑥工资核算'!$B$15))</f>
        <v>0</v>
      </c>
      <c r="Z119" s="9" t="str">
        <f>IF(C119=$V$5,IF(F119="不足",LOOKUP(M119,'A-b-⑥工资核算'!$E$12:$E$15,'A-b-⑥工资核算'!$D$12:$D$15),""),"")</f>
        <v/>
      </c>
      <c r="AA119" s="9" t="str">
        <f t="shared" si="27"/>
        <v/>
      </c>
      <c r="AB119" s="5" t="str">
        <f t="shared" si="28"/>
        <v/>
      </c>
      <c r="AC119" s="5" cm="1">
        <f t="array" ref="AC119">IF(AB119="",0,_xlfn.IFS(AB119='A-b-⑥工资核算'!$D$12,'A-b-⑥工资核算'!$B$12,AB119='A-b-⑥工资核算'!$D$13,'A-b-⑥工资核算'!$B$13,AB119='A-b-⑥工资核算'!$D$14,'A-b-⑥工资核算'!$B$14,AB119='A-b-⑥工资核算'!$D$15,'A-b-⑥工资核算'!$B$15))</f>
        <v>0</v>
      </c>
      <c r="AD119" s="9">
        <f t="shared" si="29"/>
        <v>0</v>
      </c>
      <c r="AE119" s="8">
        <f t="shared" si="32"/>
        <v>0</v>
      </c>
      <c r="AF119" s="18">
        <f t="shared" si="33"/>
        <v>2000</v>
      </c>
      <c r="AG119" s="9">
        <f t="shared" si="30"/>
        <v>2000</v>
      </c>
      <c r="AH119" s="55">
        <f>_xlfn.XLOOKUP(A119,[1]工资核对的全字段!$C:$C,[1]工资核对的全字段!$BC:$BC,0)</f>
        <v>2000</v>
      </c>
      <c r="AI119" s="55">
        <f t="shared" si="31"/>
        <v>0</v>
      </c>
    </row>
    <row r="120" spans="1:35" ht="15.75" customHeight="1" x14ac:dyDescent="0.15">
      <c r="A120" s="5" t="str">
        <v>李彩华</v>
      </c>
      <c r="B120" s="5" t="str">
        <f>_xlfn.XLOOKUP(A120,'B-a-26考勤汇总表'!D:D,'B-a-26考勤汇总表'!A:A,0)</f>
        <v>南湖</v>
      </c>
      <c r="C120" s="5" t="str">
        <f>_xlfn.XLOOKUP(B120,'A-b-⑥工资核算'!J:J,'A-b-⑥工资核算'!K:K,0)</f>
        <v>老店</v>
      </c>
      <c r="D120" s="5">
        <f>_xlfn.XLOOKUP(A120,'B-a-26考勤汇总表'!D:D,'B-a-26考勤汇总表'!AP:AP,0)</f>
        <v>31</v>
      </c>
      <c r="E120" s="5">
        <f>IF(A120="","",_xlfn.XLOOKUP(A120,'B-a-26考勤汇总表'!D:D,'B-a-26考勤汇总表'!U:U,0))</f>
        <v>0</v>
      </c>
      <c r="F120" s="5" t="str">
        <f t="shared" si="19"/>
        <v/>
      </c>
      <c r="G120" s="5">
        <f>_xlfn.XLOOKUP('健康师-人工底薪'!A120,'B-a-③呈现-消耗明细表③'!C:C,'B-a-③呈现-消耗明细表③'!D:D,0)</f>
        <v>106</v>
      </c>
      <c r="H120" s="5">
        <f>_xlfn.XLOOKUP(A120,'B-a-③呈现-消耗明细表③'!C:C,'B-a-③呈现-消耗明细表③'!E:E,0)</f>
        <v>9635.01</v>
      </c>
      <c r="I120" s="5">
        <f>IF(F120="",LOOKUP(G120,'A-b-⑥工资核算'!$C$4:$C$7,'A-b-⑥工资核算'!$E$4:$E$7),"")</f>
        <v>1</v>
      </c>
      <c r="J120" s="5">
        <f>IF(F120="",LOOKUP(H120,'A-b-⑥工资核算'!$D$4:$D$7,'A-b-⑥工资核算'!$E$4:$E$7),"")</f>
        <v>0</v>
      </c>
      <c r="K120" s="5">
        <f>IF(AND(I120&gt;0,J120&gt;0),MIN(I120,J120),IF(OR(LOOKUP(G120,'A-b-⑥工资核算'!$C$4:$C$7,'A-b-⑥工资核算'!$E$4:$E$7)&gt;0,LOOKUP(H120,'A-b-⑥工资核算'!$D$4:$D$7,'A-b-⑥工资核算'!$E$4:$E$7)&gt;0),1,0))</f>
        <v>1</v>
      </c>
      <c r="L120" s="5" cm="1">
        <f t="array" ref="L120">IF(A120="","",IF(F120="",_xlfn.IFS(K120='A-b-⑥工资核算'!$E$4,'A-b-⑥工资核算'!$B$4,K120='A-b-⑥工资核算'!$E$5,'A-b-⑥工资核算'!$B$5,K120='A-b-⑥工资核算'!$E$6,'A-b-⑥工资核算'!$B$6,'健康师-人工底薪'!K120='A-b-⑥工资核算'!$E$7,'A-b-⑥工资核算'!$B$7),0))</f>
        <v>2000</v>
      </c>
      <c r="M120" s="7" t="str">
        <f t="shared" si="20"/>
        <v/>
      </c>
      <c r="N120" s="7" t="str">
        <f t="shared" si="21"/>
        <v/>
      </c>
      <c r="O120" s="46" t="str">
        <f>IF(F120="","",LOOKUP(M120,'A-b-⑥工资核算'!$F$4:$F$7,'A-b-⑥工资核算'!$E$4:$E$7))</f>
        <v/>
      </c>
      <c r="P120" s="46" t="str">
        <f>IF(F120="","",LOOKUP(N120,'A-b-⑥工资核算'!$G$4:$G$7,'A-b-⑥工资核算'!$E$4:$E$7))</f>
        <v/>
      </c>
      <c r="Q120" s="5">
        <f>IF(F120="不足",IF(AND(O120&gt;0,P120&gt;0),MIN(O120,P120),IF(OR(LOOKUP(M120,'A-b-⑥工资核算'!$F$4:$F$7,'A-b-⑥工资核算'!$E$4:$E$7)&gt;0,LOOKUP(N120,'A-b-⑥工资核算'!$G$4:$G$7,'A-b-⑥工资核算'!$E$4:$E$7)&gt;0),1,0)),0)</f>
        <v>0</v>
      </c>
      <c r="R120" s="5" cm="1">
        <f t="array" ref="R120">IF(F120="",0,_xlfn.IFS(Q120='A-b-⑥工资核算'!$E$4,'A-b-⑥工资核算'!$B$4,'健康师-人工底薪'!Q120='A-b-⑥工资核算'!$E$5,'A-b-⑥工资核算'!$B$5,Q120='A-b-⑥工资核算'!$E$6,'A-b-⑥工资核算'!$B$6,'健康师-人工底薪'!Q120='A-b-⑥工资核算'!$E$7,'A-b-⑥工资核算'!$B$7))</f>
        <v>0</v>
      </c>
      <c r="S120" s="5">
        <f t="shared" si="22"/>
        <v>2000</v>
      </c>
      <c r="T120" s="5">
        <f t="shared" si="23"/>
        <v>0</v>
      </c>
      <c r="U120" s="8">
        <f t="shared" si="24"/>
        <v>2000</v>
      </c>
      <c r="V120" s="5" t="str">
        <f>IF(F120="",IF(C120=$V$5,IF(F120="",LOOKUP(G120,'A-b-⑥工资核算'!$C$12:$C$15,'A-b-⑥工资核算'!$D$12:$D$15),""),""),"")</f>
        <v/>
      </c>
      <c r="W120" s="5" t="str">
        <f t="shared" si="25"/>
        <v/>
      </c>
      <c r="X120" s="5" t="str">
        <f t="shared" si="26"/>
        <v/>
      </c>
      <c r="Y120" s="5" cm="1">
        <f t="array" ref="Y120">IF(X120="",0,_xlfn.IFS(X120='A-b-⑥工资核算'!$D$12,'A-b-⑥工资核算'!$B$12,X120='A-b-⑥工资核算'!$D$13,'A-b-⑥工资核算'!$B$13,X120='A-b-⑥工资核算'!$D$14,'A-b-⑥工资核算'!$B$14,'健康师-人工底薪'!X120='A-b-⑥工资核算'!$D$15,'A-b-⑥工资核算'!$B$15))</f>
        <v>0</v>
      </c>
      <c r="Z120" s="9" t="str">
        <f>IF(C120=$V$5,IF(F120="不足",LOOKUP(M120,'A-b-⑥工资核算'!$E$12:$E$15,'A-b-⑥工资核算'!$D$12:$D$15),""),"")</f>
        <v/>
      </c>
      <c r="AA120" s="9" t="str">
        <f t="shared" si="27"/>
        <v/>
      </c>
      <c r="AB120" s="5" t="str">
        <f t="shared" si="28"/>
        <v/>
      </c>
      <c r="AC120" s="5" cm="1">
        <f t="array" ref="AC120">IF(AB120="",0,_xlfn.IFS(AB120='A-b-⑥工资核算'!$D$12,'A-b-⑥工资核算'!$B$12,AB120='A-b-⑥工资核算'!$D$13,'A-b-⑥工资核算'!$B$13,AB120='A-b-⑥工资核算'!$D$14,'A-b-⑥工资核算'!$B$14,AB120='A-b-⑥工资核算'!$D$15,'A-b-⑥工资核算'!$B$15))</f>
        <v>0</v>
      </c>
      <c r="AD120" s="9">
        <f t="shared" si="29"/>
        <v>0</v>
      </c>
      <c r="AE120" s="8">
        <f t="shared" si="32"/>
        <v>0</v>
      </c>
      <c r="AF120" s="18">
        <f t="shared" si="33"/>
        <v>2000</v>
      </c>
      <c r="AG120" s="9">
        <f t="shared" si="30"/>
        <v>2000</v>
      </c>
      <c r="AH120" s="55">
        <f>_xlfn.XLOOKUP(A120,[1]工资核对的全字段!$C:$C,[1]工资核对的全字段!$BC:$BC,0)</f>
        <v>2000</v>
      </c>
      <c r="AI120" s="55">
        <f t="shared" si="31"/>
        <v>0</v>
      </c>
    </row>
    <row r="121" spans="1:35" ht="15.75" customHeight="1" x14ac:dyDescent="0.15">
      <c r="A121" s="5" t="str">
        <v>刘九招</v>
      </c>
      <c r="B121" s="5" t="str">
        <f>_xlfn.XLOOKUP(A121,'B-a-26考勤汇总表'!D:D,'B-a-26考勤汇总表'!A:A,0)</f>
        <v>南湖</v>
      </c>
      <c r="C121" s="5" t="str">
        <f>_xlfn.XLOOKUP(B121,'A-b-⑥工资核算'!J:J,'A-b-⑥工资核算'!K:K,0)</f>
        <v>老店</v>
      </c>
      <c r="D121" s="5">
        <f>_xlfn.XLOOKUP(A121,'B-a-26考勤汇总表'!D:D,'B-a-26考勤汇总表'!AP:AP,0)</f>
        <v>31</v>
      </c>
      <c r="E121" s="5">
        <f>IF(A121="","",_xlfn.XLOOKUP(A121,'B-a-26考勤汇总表'!D:D,'B-a-26考勤汇总表'!U:U,0))</f>
        <v>0</v>
      </c>
      <c r="F121" s="5" t="str">
        <f t="shared" si="19"/>
        <v/>
      </c>
      <c r="G121" s="5">
        <f>_xlfn.XLOOKUP('健康师-人工底薪'!A121,'B-a-③呈现-消耗明细表③'!C:C,'B-a-③呈现-消耗明细表③'!D:D,0)</f>
        <v>121</v>
      </c>
      <c r="H121" s="5">
        <f>_xlfn.XLOOKUP(A121,'B-a-③呈现-消耗明细表③'!C:C,'B-a-③呈现-消耗明细表③'!E:E,0)</f>
        <v>20521.48</v>
      </c>
      <c r="I121" s="5">
        <f>IF(F121="",LOOKUP(G121,'A-b-⑥工资核算'!$C$4:$C$7,'A-b-⑥工资核算'!$E$4:$E$7),"")</f>
        <v>1</v>
      </c>
      <c r="J121" s="5">
        <f>IF(F121="",LOOKUP(H121,'A-b-⑥工资核算'!$D$4:$D$7,'A-b-⑥工资核算'!$E$4:$E$7),"")</f>
        <v>2</v>
      </c>
      <c r="K121" s="5">
        <f>IF(AND(I121&gt;0,J121&gt;0),MIN(I121,J121),IF(OR(LOOKUP(G121,'A-b-⑥工资核算'!$C$4:$C$7,'A-b-⑥工资核算'!$E$4:$E$7)&gt;0,LOOKUP(H121,'A-b-⑥工资核算'!$D$4:$D$7,'A-b-⑥工资核算'!$E$4:$E$7)&gt;0),1,0))</f>
        <v>1</v>
      </c>
      <c r="L121" s="5" cm="1">
        <f t="array" ref="L121">IF(A121="","",IF(F121="",_xlfn.IFS(K121='A-b-⑥工资核算'!$E$4,'A-b-⑥工资核算'!$B$4,K121='A-b-⑥工资核算'!$E$5,'A-b-⑥工资核算'!$B$5,K121='A-b-⑥工资核算'!$E$6,'A-b-⑥工资核算'!$B$6,'健康师-人工底薪'!K121='A-b-⑥工资核算'!$E$7,'A-b-⑥工资核算'!$B$7),0))</f>
        <v>2000</v>
      </c>
      <c r="M121" s="7" t="str">
        <f t="shared" si="20"/>
        <v/>
      </c>
      <c r="N121" s="7" t="str">
        <f t="shared" si="21"/>
        <v/>
      </c>
      <c r="O121" s="46" t="str">
        <f>IF(F121="","",LOOKUP(M121,'A-b-⑥工资核算'!$F$4:$F$7,'A-b-⑥工资核算'!$E$4:$E$7))</f>
        <v/>
      </c>
      <c r="P121" s="46" t="str">
        <f>IF(F121="","",LOOKUP(N121,'A-b-⑥工资核算'!$G$4:$G$7,'A-b-⑥工资核算'!$E$4:$E$7))</f>
        <v/>
      </c>
      <c r="Q121" s="5">
        <f>IF(F121="不足",IF(AND(O121&gt;0,P121&gt;0),MIN(O121,P121),IF(OR(LOOKUP(M121,'A-b-⑥工资核算'!$F$4:$F$7,'A-b-⑥工资核算'!$E$4:$E$7)&gt;0,LOOKUP(N121,'A-b-⑥工资核算'!$G$4:$G$7,'A-b-⑥工资核算'!$E$4:$E$7)&gt;0),1,0)),0)</f>
        <v>0</v>
      </c>
      <c r="R121" s="5" cm="1">
        <f t="array" ref="R121">IF(F121="",0,_xlfn.IFS(Q121='A-b-⑥工资核算'!$E$4,'A-b-⑥工资核算'!$B$4,'健康师-人工底薪'!Q121='A-b-⑥工资核算'!$E$5,'A-b-⑥工资核算'!$B$5,Q121='A-b-⑥工资核算'!$E$6,'A-b-⑥工资核算'!$B$6,'健康师-人工底薪'!Q121='A-b-⑥工资核算'!$E$7,'A-b-⑥工资核算'!$B$7))</f>
        <v>0</v>
      </c>
      <c r="S121" s="5">
        <f t="shared" si="22"/>
        <v>2000</v>
      </c>
      <c r="T121" s="5">
        <f t="shared" si="23"/>
        <v>0</v>
      </c>
      <c r="U121" s="8">
        <f t="shared" si="24"/>
        <v>2000</v>
      </c>
      <c r="V121" s="5" t="str">
        <f>IF(F121="",IF(C121=$V$5,IF(F121="",LOOKUP(G121,'A-b-⑥工资核算'!$C$12:$C$15,'A-b-⑥工资核算'!$D$12:$D$15),""),""),"")</f>
        <v/>
      </c>
      <c r="W121" s="5" t="str">
        <f t="shared" si="25"/>
        <v/>
      </c>
      <c r="X121" s="5" t="str">
        <f t="shared" si="26"/>
        <v/>
      </c>
      <c r="Y121" s="5" cm="1">
        <f t="array" ref="Y121">IF(X121="",0,_xlfn.IFS(X121='A-b-⑥工资核算'!$D$12,'A-b-⑥工资核算'!$B$12,X121='A-b-⑥工资核算'!$D$13,'A-b-⑥工资核算'!$B$13,X121='A-b-⑥工资核算'!$D$14,'A-b-⑥工资核算'!$B$14,'健康师-人工底薪'!X121='A-b-⑥工资核算'!$D$15,'A-b-⑥工资核算'!$B$15))</f>
        <v>0</v>
      </c>
      <c r="Z121" s="9" t="str">
        <f>IF(C121=$V$5,IF(F121="不足",LOOKUP(M121,'A-b-⑥工资核算'!$E$12:$E$15,'A-b-⑥工资核算'!$D$12:$D$15),""),"")</f>
        <v/>
      </c>
      <c r="AA121" s="9" t="str">
        <f t="shared" si="27"/>
        <v/>
      </c>
      <c r="AB121" s="5" t="str">
        <f t="shared" si="28"/>
        <v/>
      </c>
      <c r="AC121" s="5" cm="1">
        <f t="array" ref="AC121">IF(AB121="",0,_xlfn.IFS(AB121='A-b-⑥工资核算'!$D$12,'A-b-⑥工资核算'!$B$12,AB121='A-b-⑥工资核算'!$D$13,'A-b-⑥工资核算'!$B$13,AB121='A-b-⑥工资核算'!$D$14,'A-b-⑥工资核算'!$B$14,AB121='A-b-⑥工资核算'!$D$15,'A-b-⑥工资核算'!$B$15))</f>
        <v>0</v>
      </c>
      <c r="AD121" s="9">
        <f t="shared" si="29"/>
        <v>0</v>
      </c>
      <c r="AE121" s="8">
        <f t="shared" si="32"/>
        <v>0</v>
      </c>
      <c r="AF121" s="18">
        <f t="shared" si="33"/>
        <v>2000</v>
      </c>
      <c r="AG121" s="9">
        <f t="shared" si="30"/>
        <v>2000</v>
      </c>
      <c r="AH121" s="55">
        <f>_xlfn.XLOOKUP(A121,[1]工资核对的全字段!$C:$C,[1]工资核对的全字段!$BC:$BC,0)</f>
        <v>2000</v>
      </c>
      <c r="AI121" s="55">
        <f t="shared" si="31"/>
        <v>0</v>
      </c>
    </row>
    <row r="122" spans="1:35" ht="15.75" customHeight="1" x14ac:dyDescent="0.15">
      <c r="A122" s="5" t="str">
        <v>朱羽</v>
      </c>
      <c r="B122" s="5" t="str">
        <f>_xlfn.XLOOKUP(A122,'B-a-26考勤汇总表'!D:D,'B-a-26考勤汇总表'!A:A,0)</f>
        <v>南湖</v>
      </c>
      <c r="C122" s="5" t="str">
        <f>_xlfn.XLOOKUP(B122,'A-b-⑥工资核算'!J:J,'A-b-⑥工资核算'!K:K,0)</f>
        <v>老店</v>
      </c>
      <c r="D122" s="5">
        <f>_xlfn.XLOOKUP(A122,'B-a-26考勤汇总表'!D:D,'B-a-26考勤汇总表'!AP:AP,0)</f>
        <v>31</v>
      </c>
      <c r="E122" s="5">
        <f>IF(A122="","",_xlfn.XLOOKUP(A122,'B-a-26考勤汇总表'!D:D,'B-a-26考勤汇总表'!U:U,0))</f>
        <v>0</v>
      </c>
      <c r="F122" s="5" t="str">
        <f t="shared" si="19"/>
        <v/>
      </c>
      <c r="G122" s="5">
        <f>_xlfn.XLOOKUP('健康师-人工底薪'!A122,'B-a-③呈现-消耗明细表③'!C:C,'B-a-③呈现-消耗明细表③'!D:D,0)</f>
        <v>110</v>
      </c>
      <c r="H122" s="5">
        <f>_xlfn.XLOOKUP(A122,'B-a-③呈现-消耗明细表③'!C:C,'B-a-③呈现-消耗明细表③'!E:E,0)</f>
        <v>9662.0400000000009</v>
      </c>
      <c r="I122" s="5">
        <f>IF(F122="",LOOKUP(G122,'A-b-⑥工资核算'!$C$4:$C$7,'A-b-⑥工资核算'!$E$4:$E$7),"")</f>
        <v>1</v>
      </c>
      <c r="J122" s="5">
        <f>IF(F122="",LOOKUP(H122,'A-b-⑥工资核算'!$D$4:$D$7,'A-b-⑥工资核算'!$E$4:$E$7),"")</f>
        <v>0</v>
      </c>
      <c r="K122" s="5">
        <f>IF(AND(I122&gt;0,J122&gt;0),MIN(I122,J122),IF(OR(LOOKUP(G122,'A-b-⑥工资核算'!$C$4:$C$7,'A-b-⑥工资核算'!$E$4:$E$7)&gt;0,LOOKUP(H122,'A-b-⑥工资核算'!$D$4:$D$7,'A-b-⑥工资核算'!$E$4:$E$7)&gt;0),1,0))</f>
        <v>1</v>
      </c>
      <c r="L122" s="5" cm="1">
        <f t="array" ref="L122">IF(A122="","",IF(F122="",_xlfn.IFS(K122='A-b-⑥工资核算'!$E$4,'A-b-⑥工资核算'!$B$4,K122='A-b-⑥工资核算'!$E$5,'A-b-⑥工资核算'!$B$5,K122='A-b-⑥工资核算'!$E$6,'A-b-⑥工资核算'!$B$6,'健康师-人工底薪'!K122='A-b-⑥工资核算'!$E$7,'A-b-⑥工资核算'!$B$7),0))</f>
        <v>2000</v>
      </c>
      <c r="M122" s="7" t="str">
        <f t="shared" si="20"/>
        <v/>
      </c>
      <c r="N122" s="7" t="str">
        <f t="shared" si="21"/>
        <v/>
      </c>
      <c r="O122" s="46" t="str">
        <f>IF(F122="","",LOOKUP(M122,'A-b-⑥工资核算'!$F$4:$F$7,'A-b-⑥工资核算'!$E$4:$E$7))</f>
        <v/>
      </c>
      <c r="P122" s="46" t="str">
        <f>IF(F122="","",LOOKUP(N122,'A-b-⑥工资核算'!$G$4:$G$7,'A-b-⑥工资核算'!$E$4:$E$7))</f>
        <v/>
      </c>
      <c r="Q122" s="5">
        <f>IF(F122="不足",IF(AND(O122&gt;0,P122&gt;0),MIN(O122,P122),IF(OR(LOOKUP(M122,'A-b-⑥工资核算'!$F$4:$F$7,'A-b-⑥工资核算'!$E$4:$E$7)&gt;0,LOOKUP(N122,'A-b-⑥工资核算'!$G$4:$G$7,'A-b-⑥工资核算'!$E$4:$E$7)&gt;0),1,0)),0)</f>
        <v>0</v>
      </c>
      <c r="R122" s="5" cm="1">
        <f t="array" ref="R122">IF(F122="",0,_xlfn.IFS(Q122='A-b-⑥工资核算'!$E$4,'A-b-⑥工资核算'!$B$4,'健康师-人工底薪'!Q122='A-b-⑥工资核算'!$E$5,'A-b-⑥工资核算'!$B$5,Q122='A-b-⑥工资核算'!$E$6,'A-b-⑥工资核算'!$B$6,'健康师-人工底薪'!Q122='A-b-⑥工资核算'!$E$7,'A-b-⑥工资核算'!$B$7))</f>
        <v>0</v>
      </c>
      <c r="S122" s="5">
        <f t="shared" si="22"/>
        <v>2000</v>
      </c>
      <c r="T122" s="5">
        <f t="shared" si="23"/>
        <v>0</v>
      </c>
      <c r="U122" s="8">
        <f t="shared" si="24"/>
        <v>2000</v>
      </c>
      <c r="V122" s="5" t="str">
        <f>IF(F122="",IF(C122=$V$5,IF(F122="",LOOKUP(G122,'A-b-⑥工资核算'!$C$12:$C$15,'A-b-⑥工资核算'!$D$12:$D$15),""),""),"")</f>
        <v/>
      </c>
      <c r="W122" s="5" t="str">
        <f t="shared" si="25"/>
        <v/>
      </c>
      <c r="X122" s="5" t="str">
        <f t="shared" si="26"/>
        <v/>
      </c>
      <c r="Y122" s="5" cm="1">
        <f t="array" ref="Y122">IF(X122="",0,_xlfn.IFS(X122='A-b-⑥工资核算'!$D$12,'A-b-⑥工资核算'!$B$12,X122='A-b-⑥工资核算'!$D$13,'A-b-⑥工资核算'!$B$13,X122='A-b-⑥工资核算'!$D$14,'A-b-⑥工资核算'!$B$14,'健康师-人工底薪'!X122='A-b-⑥工资核算'!$D$15,'A-b-⑥工资核算'!$B$15))</f>
        <v>0</v>
      </c>
      <c r="Z122" s="9" t="str">
        <f>IF(C122=$V$5,IF(F122="不足",LOOKUP(M122,'A-b-⑥工资核算'!$E$12:$E$15,'A-b-⑥工资核算'!$D$12:$D$15),""),"")</f>
        <v/>
      </c>
      <c r="AA122" s="9" t="str">
        <f t="shared" si="27"/>
        <v/>
      </c>
      <c r="AB122" s="5" t="str">
        <f t="shared" si="28"/>
        <v/>
      </c>
      <c r="AC122" s="5" cm="1">
        <f t="array" ref="AC122">IF(AB122="",0,_xlfn.IFS(AB122='A-b-⑥工资核算'!$D$12,'A-b-⑥工资核算'!$B$12,AB122='A-b-⑥工资核算'!$D$13,'A-b-⑥工资核算'!$B$13,AB122='A-b-⑥工资核算'!$D$14,'A-b-⑥工资核算'!$B$14,AB122='A-b-⑥工资核算'!$D$15,'A-b-⑥工资核算'!$B$15))</f>
        <v>0</v>
      </c>
      <c r="AD122" s="9">
        <f t="shared" si="29"/>
        <v>0</v>
      </c>
      <c r="AE122" s="8">
        <f t="shared" si="32"/>
        <v>0</v>
      </c>
      <c r="AF122" s="18">
        <f t="shared" si="33"/>
        <v>2000</v>
      </c>
      <c r="AG122" s="9">
        <f t="shared" si="30"/>
        <v>2000</v>
      </c>
      <c r="AH122" s="55">
        <f>_xlfn.XLOOKUP(A122,[1]工资核对的全字段!$C:$C,[1]工资核对的全字段!$BC:$BC,0)</f>
        <v>2000</v>
      </c>
      <c r="AI122" s="55">
        <f t="shared" si="31"/>
        <v>0</v>
      </c>
    </row>
    <row r="123" spans="1:35" ht="15.75" customHeight="1" x14ac:dyDescent="0.15">
      <c r="A123" s="5" t="str">
        <v>高琴</v>
      </c>
      <c r="B123" s="5" t="str">
        <f>_xlfn.XLOOKUP(A123,'B-a-26考勤汇总表'!D:D,'B-a-26考勤汇总表'!A:A,0)</f>
        <v>南湖</v>
      </c>
      <c r="C123" s="5" t="str">
        <f>_xlfn.XLOOKUP(B123,'A-b-⑥工资核算'!J:J,'A-b-⑥工资核算'!K:K,0)</f>
        <v>老店</v>
      </c>
      <c r="D123" s="5">
        <f>_xlfn.XLOOKUP(A123,'B-a-26考勤汇总表'!D:D,'B-a-26考勤汇总表'!AP:AP,0)</f>
        <v>31</v>
      </c>
      <c r="E123" s="5">
        <f>IF(A123="","",_xlfn.XLOOKUP(A123,'B-a-26考勤汇总表'!D:D,'B-a-26考勤汇总表'!U:U,0))</f>
        <v>0</v>
      </c>
      <c r="F123" s="5" t="str">
        <f t="shared" si="19"/>
        <v/>
      </c>
      <c r="G123" s="5">
        <f>_xlfn.XLOOKUP('健康师-人工底薪'!A123,'B-a-③呈现-消耗明细表③'!C:C,'B-a-③呈现-消耗明细表③'!D:D,0)</f>
        <v>130</v>
      </c>
      <c r="H123" s="5">
        <f>_xlfn.XLOOKUP(A123,'B-a-③呈现-消耗明细表③'!C:C,'B-a-③呈现-消耗明细表③'!E:E,0)</f>
        <v>6148.22</v>
      </c>
      <c r="I123" s="5">
        <f>IF(F123="",LOOKUP(G123,'A-b-⑥工资核算'!$C$4:$C$7,'A-b-⑥工资核算'!$E$4:$E$7),"")</f>
        <v>2</v>
      </c>
      <c r="J123" s="5">
        <f>IF(F123="",LOOKUP(H123,'A-b-⑥工资核算'!$D$4:$D$7,'A-b-⑥工资核算'!$E$4:$E$7),"")</f>
        <v>0</v>
      </c>
      <c r="K123" s="5">
        <f>IF(AND(I123&gt;0,J123&gt;0),MIN(I123,J123),IF(OR(LOOKUP(G123,'A-b-⑥工资核算'!$C$4:$C$7,'A-b-⑥工资核算'!$E$4:$E$7)&gt;0,LOOKUP(H123,'A-b-⑥工资核算'!$D$4:$D$7,'A-b-⑥工资核算'!$E$4:$E$7)&gt;0),1,0))</f>
        <v>1</v>
      </c>
      <c r="L123" s="5" cm="1">
        <f t="array" ref="L123">IF(A123="","",IF(F123="",_xlfn.IFS(K123='A-b-⑥工资核算'!$E$4,'A-b-⑥工资核算'!$B$4,K123='A-b-⑥工资核算'!$E$5,'A-b-⑥工资核算'!$B$5,K123='A-b-⑥工资核算'!$E$6,'A-b-⑥工资核算'!$B$6,'健康师-人工底薪'!K123='A-b-⑥工资核算'!$E$7,'A-b-⑥工资核算'!$B$7),0))</f>
        <v>2000</v>
      </c>
      <c r="M123" s="7" t="str">
        <f t="shared" si="20"/>
        <v/>
      </c>
      <c r="N123" s="7" t="str">
        <f t="shared" si="21"/>
        <v/>
      </c>
      <c r="O123" s="46" t="str">
        <f>IF(F123="","",LOOKUP(M123,'A-b-⑥工资核算'!$F$4:$F$7,'A-b-⑥工资核算'!$E$4:$E$7))</f>
        <v/>
      </c>
      <c r="P123" s="46" t="str">
        <f>IF(F123="","",LOOKUP(N123,'A-b-⑥工资核算'!$G$4:$G$7,'A-b-⑥工资核算'!$E$4:$E$7))</f>
        <v/>
      </c>
      <c r="Q123" s="5">
        <f>IF(F123="不足",IF(AND(O123&gt;0,P123&gt;0),MIN(O123,P123),IF(OR(LOOKUP(M123,'A-b-⑥工资核算'!$F$4:$F$7,'A-b-⑥工资核算'!$E$4:$E$7)&gt;0,LOOKUP(N123,'A-b-⑥工资核算'!$G$4:$G$7,'A-b-⑥工资核算'!$E$4:$E$7)&gt;0),1,0)),0)</f>
        <v>0</v>
      </c>
      <c r="R123" s="5" cm="1">
        <f t="array" ref="R123">IF(F123="",0,_xlfn.IFS(Q123='A-b-⑥工资核算'!$E$4,'A-b-⑥工资核算'!$B$4,'健康师-人工底薪'!Q123='A-b-⑥工资核算'!$E$5,'A-b-⑥工资核算'!$B$5,Q123='A-b-⑥工资核算'!$E$6,'A-b-⑥工资核算'!$B$6,'健康师-人工底薪'!Q123='A-b-⑥工资核算'!$E$7,'A-b-⑥工资核算'!$B$7))</f>
        <v>0</v>
      </c>
      <c r="S123" s="5">
        <f t="shared" si="22"/>
        <v>2000</v>
      </c>
      <c r="T123" s="5">
        <f t="shared" si="23"/>
        <v>0</v>
      </c>
      <c r="U123" s="8">
        <f t="shared" si="24"/>
        <v>2000</v>
      </c>
      <c r="V123" s="5" t="str">
        <f>IF(F123="",IF(C123=$V$5,IF(F123="",LOOKUP(G123,'A-b-⑥工资核算'!$C$12:$C$15,'A-b-⑥工资核算'!$D$12:$D$15),""),""),"")</f>
        <v/>
      </c>
      <c r="W123" s="5" t="str">
        <f t="shared" si="25"/>
        <v/>
      </c>
      <c r="X123" s="5" t="str">
        <f t="shared" si="26"/>
        <v/>
      </c>
      <c r="Y123" s="5" cm="1">
        <f t="array" ref="Y123">IF(X123="",0,_xlfn.IFS(X123='A-b-⑥工资核算'!$D$12,'A-b-⑥工资核算'!$B$12,X123='A-b-⑥工资核算'!$D$13,'A-b-⑥工资核算'!$B$13,X123='A-b-⑥工资核算'!$D$14,'A-b-⑥工资核算'!$B$14,'健康师-人工底薪'!X123='A-b-⑥工资核算'!$D$15,'A-b-⑥工资核算'!$B$15))</f>
        <v>0</v>
      </c>
      <c r="Z123" s="9" t="str">
        <f>IF(C123=$V$5,IF(F123="不足",LOOKUP(M123,'A-b-⑥工资核算'!$E$12:$E$15,'A-b-⑥工资核算'!$D$12:$D$15),""),"")</f>
        <v/>
      </c>
      <c r="AA123" s="9" t="str">
        <f t="shared" si="27"/>
        <v/>
      </c>
      <c r="AB123" s="5" t="str">
        <f t="shared" si="28"/>
        <v/>
      </c>
      <c r="AC123" s="5" cm="1">
        <f t="array" ref="AC123">IF(AB123="",0,_xlfn.IFS(AB123='A-b-⑥工资核算'!$D$12,'A-b-⑥工资核算'!$B$12,AB123='A-b-⑥工资核算'!$D$13,'A-b-⑥工资核算'!$B$13,AB123='A-b-⑥工资核算'!$D$14,'A-b-⑥工资核算'!$B$14,AB123='A-b-⑥工资核算'!$D$15,'A-b-⑥工资核算'!$B$15))</f>
        <v>0</v>
      </c>
      <c r="AD123" s="9">
        <f t="shared" si="29"/>
        <v>0</v>
      </c>
      <c r="AE123" s="8">
        <f t="shared" si="32"/>
        <v>0</v>
      </c>
      <c r="AF123" s="18">
        <f t="shared" si="33"/>
        <v>2000</v>
      </c>
      <c r="AG123" s="9">
        <f t="shared" si="30"/>
        <v>2000</v>
      </c>
      <c r="AH123" s="55">
        <f>_xlfn.XLOOKUP(A123,[1]工资核对的全字段!$C:$C,[1]工资核对的全字段!$BC:$BC,0)</f>
        <v>2000</v>
      </c>
      <c r="AI123" s="55">
        <f t="shared" si="31"/>
        <v>0</v>
      </c>
    </row>
    <row r="124" spans="1:35" ht="15.75" customHeight="1" x14ac:dyDescent="0.15">
      <c r="A124" s="5" t="str">
        <v>达卓措</v>
      </c>
      <c r="B124" s="5" t="str">
        <f>_xlfn.XLOOKUP(A124,'B-a-26考勤汇总表'!D:D,'B-a-26考勤汇总表'!A:A,0)</f>
        <v>南湖</v>
      </c>
      <c r="C124" s="5" t="str">
        <f>_xlfn.XLOOKUP(B124,'A-b-⑥工资核算'!J:J,'A-b-⑥工资核算'!K:K,0)</f>
        <v>老店</v>
      </c>
      <c r="D124" s="5">
        <f>_xlfn.XLOOKUP(A124,'B-a-26考勤汇总表'!D:D,'B-a-26考勤汇总表'!AP:AP,0)</f>
        <v>31</v>
      </c>
      <c r="E124" s="5">
        <f>IF(A124="","",_xlfn.XLOOKUP(A124,'B-a-26考勤汇总表'!D:D,'B-a-26考勤汇总表'!U:U,0))</f>
        <v>0</v>
      </c>
      <c r="F124" s="5" t="str">
        <f t="shared" si="19"/>
        <v/>
      </c>
      <c r="G124" s="5">
        <f>_xlfn.XLOOKUP('健康师-人工底薪'!A124,'B-a-③呈现-消耗明细表③'!C:C,'B-a-③呈现-消耗明细表③'!D:D,0)</f>
        <v>79.5</v>
      </c>
      <c r="H124" s="5">
        <f>_xlfn.XLOOKUP(A124,'B-a-③呈现-消耗明细表③'!C:C,'B-a-③呈现-消耗明细表③'!E:E,0)</f>
        <v>5287.65</v>
      </c>
      <c r="I124" s="5">
        <f>IF(F124="",LOOKUP(G124,'A-b-⑥工资核算'!$C$4:$C$7,'A-b-⑥工资核算'!$E$4:$E$7),"")</f>
        <v>0</v>
      </c>
      <c r="J124" s="5">
        <f>IF(F124="",LOOKUP(H124,'A-b-⑥工资核算'!$D$4:$D$7,'A-b-⑥工资核算'!$E$4:$E$7),"")</f>
        <v>0</v>
      </c>
      <c r="K124" s="5">
        <f>IF(AND(I124&gt;0,J124&gt;0),MIN(I124,J124),IF(OR(LOOKUP(G124,'A-b-⑥工资核算'!$C$4:$C$7,'A-b-⑥工资核算'!$E$4:$E$7)&gt;0,LOOKUP(H124,'A-b-⑥工资核算'!$D$4:$D$7,'A-b-⑥工资核算'!$E$4:$E$7)&gt;0),1,0))</f>
        <v>0</v>
      </c>
      <c r="L124" s="5" cm="1">
        <f t="array" ref="L124">IF(A124="","",IF(F124="",_xlfn.IFS(K124='A-b-⑥工资核算'!$E$4,'A-b-⑥工资核算'!$B$4,K124='A-b-⑥工资核算'!$E$5,'A-b-⑥工资核算'!$B$5,K124='A-b-⑥工资核算'!$E$6,'A-b-⑥工资核算'!$B$6,'健康师-人工底薪'!K124='A-b-⑥工资核算'!$E$7,'A-b-⑥工资核算'!$B$7),0))</f>
        <v>1800</v>
      </c>
      <c r="M124" s="7" t="str">
        <f t="shared" si="20"/>
        <v/>
      </c>
      <c r="N124" s="7" t="str">
        <f t="shared" si="21"/>
        <v/>
      </c>
      <c r="O124" s="46" t="str">
        <f>IF(F124="","",LOOKUP(M124,'A-b-⑥工资核算'!$F$4:$F$7,'A-b-⑥工资核算'!$E$4:$E$7))</f>
        <v/>
      </c>
      <c r="P124" s="46" t="str">
        <f>IF(F124="","",LOOKUP(N124,'A-b-⑥工资核算'!$G$4:$G$7,'A-b-⑥工资核算'!$E$4:$E$7))</f>
        <v/>
      </c>
      <c r="Q124" s="5">
        <f>IF(F124="不足",IF(AND(O124&gt;0,P124&gt;0),MIN(O124,P124),IF(OR(LOOKUP(M124,'A-b-⑥工资核算'!$F$4:$F$7,'A-b-⑥工资核算'!$E$4:$E$7)&gt;0,LOOKUP(N124,'A-b-⑥工资核算'!$G$4:$G$7,'A-b-⑥工资核算'!$E$4:$E$7)&gt;0),1,0)),0)</f>
        <v>0</v>
      </c>
      <c r="R124" s="5" cm="1">
        <f t="array" ref="R124">IF(F124="",0,_xlfn.IFS(Q124='A-b-⑥工资核算'!$E$4,'A-b-⑥工资核算'!$B$4,'健康师-人工底薪'!Q124='A-b-⑥工资核算'!$E$5,'A-b-⑥工资核算'!$B$5,Q124='A-b-⑥工资核算'!$E$6,'A-b-⑥工资核算'!$B$6,'健康师-人工底薪'!Q124='A-b-⑥工资核算'!$E$7,'A-b-⑥工资核算'!$B$7))</f>
        <v>0</v>
      </c>
      <c r="S124" s="5">
        <f t="shared" si="22"/>
        <v>1800</v>
      </c>
      <c r="T124" s="5">
        <f t="shared" si="23"/>
        <v>0</v>
      </c>
      <c r="U124" s="8">
        <f t="shared" si="24"/>
        <v>1800</v>
      </c>
      <c r="V124" s="5" t="str">
        <f>IF(F124="",IF(C124=$V$5,IF(F124="",LOOKUP(G124,'A-b-⑥工资核算'!$C$12:$C$15,'A-b-⑥工资核算'!$D$12:$D$15),""),""),"")</f>
        <v/>
      </c>
      <c r="W124" s="5" t="str">
        <f t="shared" si="25"/>
        <v/>
      </c>
      <c r="X124" s="5" t="str">
        <f t="shared" si="26"/>
        <v/>
      </c>
      <c r="Y124" s="5" cm="1">
        <f t="array" ref="Y124">IF(X124="",0,_xlfn.IFS(X124='A-b-⑥工资核算'!$D$12,'A-b-⑥工资核算'!$B$12,X124='A-b-⑥工资核算'!$D$13,'A-b-⑥工资核算'!$B$13,X124='A-b-⑥工资核算'!$D$14,'A-b-⑥工资核算'!$B$14,'健康师-人工底薪'!X124='A-b-⑥工资核算'!$D$15,'A-b-⑥工资核算'!$B$15))</f>
        <v>0</v>
      </c>
      <c r="Z124" s="9" t="str">
        <f>IF(C124=$V$5,IF(F124="不足",LOOKUP(M124,'A-b-⑥工资核算'!$E$12:$E$15,'A-b-⑥工资核算'!$D$12:$D$15),""),"")</f>
        <v/>
      </c>
      <c r="AA124" s="9" t="str">
        <f t="shared" si="27"/>
        <v/>
      </c>
      <c r="AB124" s="5" t="str">
        <f t="shared" si="28"/>
        <v/>
      </c>
      <c r="AC124" s="5" cm="1">
        <f t="array" ref="AC124">IF(AB124="",0,_xlfn.IFS(AB124='A-b-⑥工资核算'!$D$12,'A-b-⑥工资核算'!$B$12,AB124='A-b-⑥工资核算'!$D$13,'A-b-⑥工资核算'!$B$13,AB124='A-b-⑥工资核算'!$D$14,'A-b-⑥工资核算'!$B$14,AB124='A-b-⑥工资核算'!$D$15,'A-b-⑥工资核算'!$B$15))</f>
        <v>0</v>
      </c>
      <c r="AD124" s="9">
        <f t="shared" si="29"/>
        <v>0</v>
      </c>
      <c r="AE124" s="8">
        <f t="shared" si="32"/>
        <v>0</v>
      </c>
      <c r="AF124" s="18">
        <f t="shared" si="33"/>
        <v>1800</v>
      </c>
      <c r="AG124" s="9">
        <f t="shared" si="30"/>
        <v>1800</v>
      </c>
      <c r="AH124" s="55">
        <f>_xlfn.XLOOKUP(A124,[1]工资核对的全字段!$C:$C,[1]工资核对的全字段!$BC:$BC,0)</f>
        <v>1800</v>
      </c>
      <c r="AI124" s="55">
        <f t="shared" si="31"/>
        <v>0</v>
      </c>
    </row>
    <row r="125" spans="1:35" ht="15.75" customHeight="1" x14ac:dyDescent="0.15">
      <c r="A125" s="5" t="str">
        <v>袁玉</v>
      </c>
      <c r="B125" s="5" t="str">
        <f>_xlfn.XLOOKUP(A125,'B-a-26考勤汇总表'!D:D,'B-a-26考勤汇总表'!A:A,0)</f>
        <v>涌泉</v>
      </c>
      <c r="C125" s="5" t="str">
        <f>_xlfn.XLOOKUP(B125,'A-b-⑥工资核算'!J:J,'A-b-⑥工资核算'!K:K,0)</f>
        <v>老店</v>
      </c>
      <c r="D125" s="5">
        <f>_xlfn.XLOOKUP(A125,'B-a-26考勤汇总表'!D:D,'B-a-26考勤汇总表'!AP:AP,0)</f>
        <v>31</v>
      </c>
      <c r="E125" s="5">
        <f>IF(A125="","",_xlfn.XLOOKUP(A125,'B-a-26考勤汇总表'!D:D,'B-a-26考勤汇总表'!U:U,0))</f>
        <v>0</v>
      </c>
      <c r="F125" s="5" t="str">
        <f t="shared" si="19"/>
        <v/>
      </c>
      <c r="G125" s="5">
        <f>_xlfn.XLOOKUP('健康师-人工底薪'!A125,'B-a-③呈现-消耗明细表③'!C:C,'B-a-③呈现-消耗明细表③'!D:D,0)</f>
        <v>81.5</v>
      </c>
      <c r="H125" s="5">
        <f>_xlfn.XLOOKUP(A125,'B-a-③呈现-消耗明细表③'!C:C,'B-a-③呈现-消耗明细表③'!E:E,0)</f>
        <v>28112.98</v>
      </c>
      <c r="I125" s="5">
        <f>IF(F125="",LOOKUP(G125,'A-b-⑥工资核算'!$C$4:$C$7,'A-b-⑥工资核算'!$E$4:$E$7),"")</f>
        <v>0</v>
      </c>
      <c r="J125" s="5">
        <f>IF(F125="",LOOKUP(H125,'A-b-⑥工资核算'!$D$4:$D$7,'A-b-⑥工资核算'!$E$4:$E$7),"")</f>
        <v>2</v>
      </c>
      <c r="K125" s="5">
        <f>IF(AND(I125&gt;0,J125&gt;0),MIN(I125,J125),IF(OR(LOOKUP(G125,'A-b-⑥工资核算'!$C$4:$C$7,'A-b-⑥工资核算'!$E$4:$E$7)&gt;0,LOOKUP(H125,'A-b-⑥工资核算'!$D$4:$D$7,'A-b-⑥工资核算'!$E$4:$E$7)&gt;0),1,0))</f>
        <v>1</v>
      </c>
      <c r="L125" s="5" cm="1">
        <f t="array" ref="L125">IF(A125="","",IF(F125="",_xlfn.IFS(K125='A-b-⑥工资核算'!$E$4,'A-b-⑥工资核算'!$B$4,K125='A-b-⑥工资核算'!$E$5,'A-b-⑥工资核算'!$B$5,K125='A-b-⑥工资核算'!$E$6,'A-b-⑥工资核算'!$B$6,'健康师-人工底薪'!K125='A-b-⑥工资核算'!$E$7,'A-b-⑥工资核算'!$B$7),0))</f>
        <v>2000</v>
      </c>
      <c r="M125" s="7" t="str">
        <f t="shared" si="20"/>
        <v/>
      </c>
      <c r="N125" s="7" t="str">
        <f t="shared" si="21"/>
        <v/>
      </c>
      <c r="O125" s="46" t="str">
        <f>IF(F125="","",LOOKUP(M125,'A-b-⑥工资核算'!$F$4:$F$7,'A-b-⑥工资核算'!$E$4:$E$7))</f>
        <v/>
      </c>
      <c r="P125" s="46" t="str">
        <f>IF(F125="","",LOOKUP(N125,'A-b-⑥工资核算'!$G$4:$G$7,'A-b-⑥工资核算'!$E$4:$E$7))</f>
        <v/>
      </c>
      <c r="Q125" s="5">
        <f>IF(F125="不足",IF(AND(O125&gt;0,P125&gt;0),MIN(O125,P125),IF(OR(LOOKUP(M125,'A-b-⑥工资核算'!$F$4:$F$7,'A-b-⑥工资核算'!$E$4:$E$7)&gt;0,LOOKUP(N125,'A-b-⑥工资核算'!$G$4:$G$7,'A-b-⑥工资核算'!$E$4:$E$7)&gt;0),1,0)),0)</f>
        <v>0</v>
      </c>
      <c r="R125" s="5" cm="1">
        <f t="array" ref="R125">IF(F125="",0,_xlfn.IFS(Q125='A-b-⑥工资核算'!$E$4,'A-b-⑥工资核算'!$B$4,'健康师-人工底薪'!Q125='A-b-⑥工资核算'!$E$5,'A-b-⑥工资核算'!$B$5,Q125='A-b-⑥工资核算'!$E$6,'A-b-⑥工资核算'!$B$6,'健康师-人工底薪'!Q125='A-b-⑥工资核算'!$E$7,'A-b-⑥工资核算'!$B$7))</f>
        <v>0</v>
      </c>
      <c r="S125" s="5">
        <f t="shared" si="22"/>
        <v>2000</v>
      </c>
      <c r="T125" s="5">
        <f t="shared" si="23"/>
        <v>0</v>
      </c>
      <c r="U125" s="8">
        <f t="shared" si="24"/>
        <v>2000</v>
      </c>
      <c r="V125" s="5" t="str">
        <f>IF(F125="",IF(C125=$V$5,IF(F125="",LOOKUP(G125,'A-b-⑥工资核算'!$C$12:$C$15,'A-b-⑥工资核算'!$D$12:$D$15),""),""),"")</f>
        <v/>
      </c>
      <c r="W125" s="5" t="str">
        <f t="shared" si="25"/>
        <v/>
      </c>
      <c r="X125" s="5" t="str">
        <f t="shared" si="26"/>
        <v/>
      </c>
      <c r="Y125" s="5" cm="1">
        <f t="array" ref="Y125">IF(X125="",0,_xlfn.IFS(X125='A-b-⑥工资核算'!$D$12,'A-b-⑥工资核算'!$B$12,X125='A-b-⑥工资核算'!$D$13,'A-b-⑥工资核算'!$B$13,X125='A-b-⑥工资核算'!$D$14,'A-b-⑥工资核算'!$B$14,'健康师-人工底薪'!X125='A-b-⑥工资核算'!$D$15,'A-b-⑥工资核算'!$B$15))</f>
        <v>0</v>
      </c>
      <c r="Z125" s="9" t="str">
        <f>IF(C125=$V$5,IF(F125="不足",LOOKUP(M125,'A-b-⑥工资核算'!$E$12:$E$15,'A-b-⑥工资核算'!$D$12:$D$15),""),"")</f>
        <v/>
      </c>
      <c r="AA125" s="9" t="str">
        <f t="shared" si="27"/>
        <v/>
      </c>
      <c r="AB125" s="5" t="str">
        <f t="shared" si="28"/>
        <v/>
      </c>
      <c r="AC125" s="5" cm="1">
        <f t="array" ref="AC125">IF(AB125="",0,_xlfn.IFS(AB125='A-b-⑥工资核算'!$D$12,'A-b-⑥工资核算'!$B$12,AB125='A-b-⑥工资核算'!$D$13,'A-b-⑥工资核算'!$B$13,AB125='A-b-⑥工资核算'!$D$14,'A-b-⑥工资核算'!$B$14,AB125='A-b-⑥工资核算'!$D$15,'A-b-⑥工资核算'!$B$15))</f>
        <v>0</v>
      </c>
      <c r="AD125" s="9">
        <f t="shared" si="29"/>
        <v>0</v>
      </c>
      <c r="AE125" s="8">
        <f t="shared" si="32"/>
        <v>0</v>
      </c>
      <c r="AF125" s="18">
        <f t="shared" si="33"/>
        <v>2000</v>
      </c>
      <c r="AG125" s="9">
        <f t="shared" si="30"/>
        <v>2000</v>
      </c>
      <c r="AH125" s="55">
        <f>_xlfn.XLOOKUP(A125,[1]工资核对的全字段!$C:$C,[1]工资核对的全字段!$BC:$BC,0)</f>
        <v>2000</v>
      </c>
      <c r="AI125" s="55">
        <f t="shared" si="31"/>
        <v>0</v>
      </c>
    </row>
    <row r="126" spans="1:35" ht="15.75" customHeight="1" x14ac:dyDescent="0.15">
      <c r="A126" s="5" t="str">
        <v>赵晴亮</v>
      </c>
      <c r="B126" s="5" t="str">
        <f>_xlfn.XLOOKUP(A126,'B-a-26考勤汇总表'!D:D,'B-a-26考勤汇总表'!A:A,0)</f>
        <v>涌泉</v>
      </c>
      <c r="C126" s="5" t="str">
        <f>_xlfn.XLOOKUP(B126,'A-b-⑥工资核算'!J:J,'A-b-⑥工资核算'!K:K,0)</f>
        <v>老店</v>
      </c>
      <c r="D126" s="5">
        <f>_xlfn.XLOOKUP(A126,'B-a-26考勤汇总表'!D:D,'B-a-26考勤汇总表'!AP:AP,0)</f>
        <v>31</v>
      </c>
      <c r="E126" s="5">
        <f>IF(A126="","",_xlfn.XLOOKUP(A126,'B-a-26考勤汇总表'!D:D,'B-a-26考勤汇总表'!U:U,0))</f>
        <v>0</v>
      </c>
      <c r="F126" s="5" t="str">
        <f t="shared" si="19"/>
        <v/>
      </c>
      <c r="G126" s="5">
        <f>_xlfn.XLOOKUP('健康师-人工底薪'!A126,'B-a-③呈现-消耗明细表③'!C:C,'B-a-③呈现-消耗明细表③'!D:D,0)</f>
        <v>104</v>
      </c>
      <c r="H126" s="5">
        <f>_xlfn.XLOOKUP(A126,'B-a-③呈现-消耗明细表③'!C:C,'B-a-③呈现-消耗明细表③'!E:E,0)</f>
        <v>26242.55</v>
      </c>
      <c r="I126" s="5">
        <f>IF(F126="",LOOKUP(G126,'A-b-⑥工资核算'!$C$4:$C$7,'A-b-⑥工资核算'!$E$4:$E$7),"")</f>
        <v>1</v>
      </c>
      <c r="J126" s="5">
        <f>IF(F126="",LOOKUP(H126,'A-b-⑥工资核算'!$D$4:$D$7,'A-b-⑥工资核算'!$E$4:$E$7),"")</f>
        <v>2</v>
      </c>
      <c r="K126" s="5">
        <f>IF(AND(I126&gt;0,J126&gt;0),MIN(I126,J126),IF(OR(LOOKUP(G126,'A-b-⑥工资核算'!$C$4:$C$7,'A-b-⑥工资核算'!$E$4:$E$7)&gt;0,LOOKUP(H126,'A-b-⑥工资核算'!$D$4:$D$7,'A-b-⑥工资核算'!$E$4:$E$7)&gt;0),1,0))</f>
        <v>1</v>
      </c>
      <c r="L126" s="5" cm="1">
        <f t="array" ref="L126">IF(A126="","",IF(F126="",_xlfn.IFS(K126='A-b-⑥工资核算'!$E$4,'A-b-⑥工资核算'!$B$4,K126='A-b-⑥工资核算'!$E$5,'A-b-⑥工资核算'!$B$5,K126='A-b-⑥工资核算'!$E$6,'A-b-⑥工资核算'!$B$6,'健康师-人工底薪'!K126='A-b-⑥工资核算'!$E$7,'A-b-⑥工资核算'!$B$7),0))</f>
        <v>2000</v>
      </c>
      <c r="M126" s="7" t="str">
        <f t="shared" si="20"/>
        <v/>
      </c>
      <c r="N126" s="7" t="str">
        <f t="shared" si="21"/>
        <v/>
      </c>
      <c r="O126" s="46" t="str">
        <f>IF(F126="","",LOOKUP(M126,'A-b-⑥工资核算'!$F$4:$F$7,'A-b-⑥工资核算'!$E$4:$E$7))</f>
        <v/>
      </c>
      <c r="P126" s="46" t="str">
        <f>IF(F126="","",LOOKUP(N126,'A-b-⑥工资核算'!$G$4:$G$7,'A-b-⑥工资核算'!$E$4:$E$7))</f>
        <v/>
      </c>
      <c r="Q126" s="5">
        <f>IF(F126="不足",IF(AND(O126&gt;0,P126&gt;0),MIN(O126,P126),IF(OR(LOOKUP(M126,'A-b-⑥工资核算'!$F$4:$F$7,'A-b-⑥工资核算'!$E$4:$E$7)&gt;0,LOOKUP(N126,'A-b-⑥工资核算'!$G$4:$G$7,'A-b-⑥工资核算'!$E$4:$E$7)&gt;0),1,0)),0)</f>
        <v>0</v>
      </c>
      <c r="R126" s="5" cm="1">
        <f t="array" ref="R126">IF(F126="",0,_xlfn.IFS(Q126='A-b-⑥工资核算'!$E$4,'A-b-⑥工资核算'!$B$4,'健康师-人工底薪'!Q126='A-b-⑥工资核算'!$E$5,'A-b-⑥工资核算'!$B$5,Q126='A-b-⑥工资核算'!$E$6,'A-b-⑥工资核算'!$B$6,'健康师-人工底薪'!Q126='A-b-⑥工资核算'!$E$7,'A-b-⑥工资核算'!$B$7))</f>
        <v>0</v>
      </c>
      <c r="S126" s="5">
        <f t="shared" si="22"/>
        <v>2000</v>
      </c>
      <c r="T126" s="5">
        <f t="shared" si="23"/>
        <v>0</v>
      </c>
      <c r="U126" s="8">
        <f t="shared" si="24"/>
        <v>2000</v>
      </c>
      <c r="V126" s="5" t="str">
        <f>IF(F126="",IF(C126=$V$5,IF(F126="",LOOKUP(G126,'A-b-⑥工资核算'!$C$12:$C$15,'A-b-⑥工资核算'!$D$12:$D$15),""),""),"")</f>
        <v/>
      </c>
      <c r="W126" s="5" t="str">
        <f t="shared" si="25"/>
        <v/>
      </c>
      <c r="X126" s="5" t="str">
        <f t="shared" si="26"/>
        <v/>
      </c>
      <c r="Y126" s="5" cm="1">
        <f t="array" ref="Y126">IF(X126="",0,_xlfn.IFS(X126='A-b-⑥工资核算'!$D$12,'A-b-⑥工资核算'!$B$12,X126='A-b-⑥工资核算'!$D$13,'A-b-⑥工资核算'!$B$13,X126='A-b-⑥工资核算'!$D$14,'A-b-⑥工资核算'!$B$14,'健康师-人工底薪'!X126='A-b-⑥工资核算'!$D$15,'A-b-⑥工资核算'!$B$15))</f>
        <v>0</v>
      </c>
      <c r="Z126" s="9" t="str">
        <f>IF(C126=$V$5,IF(F126="不足",LOOKUP(M126,'A-b-⑥工资核算'!$E$12:$E$15,'A-b-⑥工资核算'!$D$12:$D$15),""),"")</f>
        <v/>
      </c>
      <c r="AA126" s="9" t="str">
        <f t="shared" si="27"/>
        <v/>
      </c>
      <c r="AB126" s="5" t="str">
        <f t="shared" si="28"/>
        <v/>
      </c>
      <c r="AC126" s="5" cm="1">
        <f t="array" ref="AC126">IF(AB126="",0,_xlfn.IFS(AB126='A-b-⑥工资核算'!$D$12,'A-b-⑥工资核算'!$B$12,AB126='A-b-⑥工资核算'!$D$13,'A-b-⑥工资核算'!$B$13,AB126='A-b-⑥工资核算'!$D$14,'A-b-⑥工资核算'!$B$14,AB126='A-b-⑥工资核算'!$D$15,'A-b-⑥工资核算'!$B$15))</f>
        <v>0</v>
      </c>
      <c r="AD126" s="9">
        <f t="shared" si="29"/>
        <v>0</v>
      </c>
      <c r="AE126" s="8">
        <f t="shared" si="32"/>
        <v>0</v>
      </c>
      <c r="AF126" s="18">
        <f t="shared" si="33"/>
        <v>2000</v>
      </c>
      <c r="AG126" s="9">
        <f t="shared" si="30"/>
        <v>2000</v>
      </c>
      <c r="AH126" s="55">
        <f>_xlfn.XLOOKUP(A126,[1]工资核对的全字段!$C:$C,[1]工资核对的全字段!$BC:$BC,0)</f>
        <v>2000</v>
      </c>
      <c r="AI126" s="55">
        <f t="shared" si="31"/>
        <v>0</v>
      </c>
    </row>
    <row r="127" spans="1:35" ht="15.75" customHeight="1" x14ac:dyDescent="0.15">
      <c r="A127" s="5" t="str">
        <v>郑丹</v>
      </c>
      <c r="B127" s="5" t="str">
        <f>_xlfn.XLOOKUP(A127,'B-a-26考勤汇总表'!D:D,'B-a-26考勤汇总表'!A:A,0)</f>
        <v>涌泉</v>
      </c>
      <c r="C127" s="5" t="str">
        <f>_xlfn.XLOOKUP(B127,'A-b-⑥工资核算'!J:J,'A-b-⑥工资核算'!K:K,0)</f>
        <v>老店</v>
      </c>
      <c r="D127" s="5">
        <f>_xlfn.XLOOKUP(A127,'B-a-26考勤汇总表'!D:D,'B-a-26考勤汇总表'!AP:AP,0)</f>
        <v>31</v>
      </c>
      <c r="E127" s="5">
        <f>IF(A127="","",_xlfn.XLOOKUP(A127,'B-a-26考勤汇总表'!D:D,'B-a-26考勤汇总表'!U:U,0))</f>
        <v>0</v>
      </c>
      <c r="F127" s="5" t="str">
        <f t="shared" si="19"/>
        <v/>
      </c>
      <c r="G127" s="5">
        <f>_xlfn.XLOOKUP('健康师-人工底薪'!A127,'B-a-③呈现-消耗明细表③'!C:C,'B-a-③呈现-消耗明细表③'!D:D,0)</f>
        <v>93</v>
      </c>
      <c r="H127" s="5">
        <f>_xlfn.XLOOKUP(A127,'B-a-③呈现-消耗明细表③'!C:C,'B-a-③呈现-消耗明细表③'!E:E,0)</f>
        <v>8694.48</v>
      </c>
      <c r="I127" s="5">
        <f>IF(F127="",LOOKUP(G127,'A-b-⑥工资核算'!$C$4:$C$7,'A-b-⑥工资核算'!$E$4:$E$7),"")</f>
        <v>0</v>
      </c>
      <c r="J127" s="5">
        <f>IF(F127="",LOOKUP(H127,'A-b-⑥工资核算'!$D$4:$D$7,'A-b-⑥工资核算'!$E$4:$E$7),"")</f>
        <v>0</v>
      </c>
      <c r="K127" s="5">
        <f>IF(AND(I127&gt;0,J127&gt;0),MIN(I127,J127),IF(OR(LOOKUP(G127,'A-b-⑥工资核算'!$C$4:$C$7,'A-b-⑥工资核算'!$E$4:$E$7)&gt;0,LOOKUP(H127,'A-b-⑥工资核算'!$D$4:$D$7,'A-b-⑥工资核算'!$E$4:$E$7)&gt;0),1,0))</f>
        <v>0</v>
      </c>
      <c r="L127" s="5" cm="1">
        <f t="array" ref="L127">IF(A127="","",IF(F127="",_xlfn.IFS(K127='A-b-⑥工资核算'!$E$4,'A-b-⑥工资核算'!$B$4,K127='A-b-⑥工资核算'!$E$5,'A-b-⑥工资核算'!$B$5,K127='A-b-⑥工资核算'!$E$6,'A-b-⑥工资核算'!$B$6,'健康师-人工底薪'!K127='A-b-⑥工资核算'!$E$7,'A-b-⑥工资核算'!$B$7),0))</f>
        <v>1800</v>
      </c>
      <c r="M127" s="7" t="str">
        <f t="shared" si="20"/>
        <v/>
      </c>
      <c r="N127" s="7" t="str">
        <f t="shared" si="21"/>
        <v/>
      </c>
      <c r="O127" s="46" t="str">
        <f>IF(F127="","",LOOKUP(M127,'A-b-⑥工资核算'!$F$4:$F$7,'A-b-⑥工资核算'!$E$4:$E$7))</f>
        <v/>
      </c>
      <c r="P127" s="46" t="str">
        <f>IF(F127="","",LOOKUP(N127,'A-b-⑥工资核算'!$G$4:$G$7,'A-b-⑥工资核算'!$E$4:$E$7))</f>
        <v/>
      </c>
      <c r="Q127" s="5">
        <f>IF(F127="不足",IF(AND(O127&gt;0,P127&gt;0),MIN(O127,P127),IF(OR(LOOKUP(M127,'A-b-⑥工资核算'!$F$4:$F$7,'A-b-⑥工资核算'!$E$4:$E$7)&gt;0,LOOKUP(N127,'A-b-⑥工资核算'!$G$4:$G$7,'A-b-⑥工资核算'!$E$4:$E$7)&gt;0),1,0)),0)</f>
        <v>0</v>
      </c>
      <c r="R127" s="5" cm="1">
        <f t="array" ref="R127">IF(F127="",0,_xlfn.IFS(Q127='A-b-⑥工资核算'!$E$4,'A-b-⑥工资核算'!$B$4,'健康师-人工底薪'!Q127='A-b-⑥工资核算'!$E$5,'A-b-⑥工资核算'!$B$5,Q127='A-b-⑥工资核算'!$E$6,'A-b-⑥工资核算'!$B$6,'健康师-人工底薪'!Q127='A-b-⑥工资核算'!$E$7,'A-b-⑥工资核算'!$B$7))</f>
        <v>0</v>
      </c>
      <c r="S127" s="5">
        <f t="shared" si="22"/>
        <v>1800</v>
      </c>
      <c r="T127" s="5">
        <f t="shared" si="23"/>
        <v>0</v>
      </c>
      <c r="U127" s="8">
        <f t="shared" si="24"/>
        <v>1800</v>
      </c>
      <c r="V127" s="5" t="str">
        <f>IF(F127="",IF(C127=$V$5,IF(F127="",LOOKUP(G127,'A-b-⑥工资核算'!$C$12:$C$15,'A-b-⑥工资核算'!$D$12:$D$15),""),""),"")</f>
        <v/>
      </c>
      <c r="W127" s="5" t="str">
        <f t="shared" si="25"/>
        <v/>
      </c>
      <c r="X127" s="5" t="str">
        <f t="shared" si="26"/>
        <v/>
      </c>
      <c r="Y127" s="5" cm="1">
        <f t="array" ref="Y127">IF(X127="",0,_xlfn.IFS(X127='A-b-⑥工资核算'!$D$12,'A-b-⑥工资核算'!$B$12,X127='A-b-⑥工资核算'!$D$13,'A-b-⑥工资核算'!$B$13,X127='A-b-⑥工资核算'!$D$14,'A-b-⑥工资核算'!$B$14,'健康师-人工底薪'!X127='A-b-⑥工资核算'!$D$15,'A-b-⑥工资核算'!$B$15))</f>
        <v>0</v>
      </c>
      <c r="Z127" s="9" t="str">
        <f>IF(C127=$V$5,IF(F127="不足",LOOKUP(M127,'A-b-⑥工资核算'!$E$12:$E$15,'A-b-⑥工资核算'!$D$12:$D$15),""),"")</f>
        <v/>
      </c>
      <c r="AA127" s="9" t="str">
        <f t="shared" si="27"/>
        <v/>
      </c>
      <c r="AB127" s="5" t="str">
        <f t="shared" si="28"/>
        <v/>
      </c>
      <c r="AC127" s="5" cm="1">
        <f t="array" ref="AC127">IF(AB127="",0,_xlfn.IFS(AB127='A-b-⑥工资核算'!$D$12,'A-b-⑥工资核算'!$B$12,AB127='A-b-⑥工资核算'!$D$13,'A-b-⑥工资核算'!$B$13,AB127='A-b-⑥工资核算'!$D$14,'A-b-⑥工资核算'!$B$14,AB127='A-b-⑥工资核算'!$D$15,'A-b-⑥工资核算'!$B$15))</f>
        <v>0</v>
      </c>
      <c r="AD127" s="9">
        <f t="shared" si="29"/>
        <v>0</v>
      </c>
      <c r="AE127" s="8">
        <f t="shared" si="32"/>
        <v>0</v>
      </c>
      <c r="AF127" s="18">
        <f t="shared" si="33"/>
        <v>1800</v>
      </c>
      <c r="AG127" s="9">
        <f t="shared" si="30"/>
        <v>1800</v>
      </c>
      <c r="AH127" s="55">
        <f>_xlfn.XLOOKUP(A127,[1]工资核对的全字段!$C:$C,[1]工资核对的全字段!$BC:$BC,0)</f>
        <v>1800</v>
      </c>
      <c r="AI127" s="55">
        <f t="shared" si="31"/>
        <v>0</v>
      </c>
    </row>
    <row r="128" spans="1:35" ht="15.75" customHeight="1" x14ac:dyDescent="0.15">
      <c r="A128" s="5" t="str">
        <v>胡钦秀</v>
      </c>
      <c r="B128" s="5" t="str">
        <f>_xlfn.XLOOKUP(A128,'B-a-26考勤汇总表'!D:D,'B-a-26考勤汇总表'!A:A,0)</f>
        <v>涌泉</v>
      </c>
      <c r="C128" s="5" t="str">
        <f>_xlfn.XLOOKUP(B128,'A-b-⑥工资核算'!J:J,'A-b-⑥工资核算'!K:K,0)</f>
        <v>老店</v>
      </c>
      <c r="D128" s="5">
        <f>_xlfn.XLOOKUP(A128,'B-a-26考勤汇总表'!D:D,'B-a-26考勤汇总表'!AP:AP,0)</f>
        <v>31</v>
      </c>
      <c r="E128" s="5">
        <f>IF(A128="","",_xlfn.XLOOKUP(A128,'B-a-26考勤汇总表'!D:D,'B-a-26考勤汇总表'!U:U,0))</f>
        <v>0</v>
      </c>
      <c r="F128" s="5" t="str">
        <f t="shared" si="19"/>
        <v/>
      </c>
      <c r="G128" s="5">
        <f>_xlfn.XLOOKUP('健康师-人工底薪'!A128,'B-a-③呈现-消耗明细表③'!C:C,'B-a-③呈现-消耗明细表③'!D:D,0)</f>
        <v>78</v>
      </c>
      <c r="H128" s="5">
        <f>_xlfn.XLOOKUP(A128,'B-a-③呈现-消耗明细表③'!C:C,'B-a-③呈现-消耗明细表③'!E:E,0)</f>
        <v>5947.88</v>
      </c>
      <c r="I128" s="5">
        <f>IF(F128="",LOOKUP(G128,'A-b-⑥工资核算'!$C$4:$C$7,'A-b-⑥工资核算'!$E$4:$E$7),"")</f>
        <v>0</v>
      </c>
      <c r="J128" s="5">
        <f>IF(F128="",LOOKUP(H128,'A-b-⑥工资核算'!$D$4:$D$7,'A-b-⑥工资核算'!$E$4:$E$7),"")</f>
        <v>0</v>
      </c>
      <c r="K128" s="5">
        <f>IF(AND(I128&gt;0,J128&gt;0),MIN(I128,J128),IF(OR(LOOKUP(G128,'A-b-⑥工资核算'!$C$4:$C$7,'A-b-⑥工资核算'!$E$4:$E$7)&gt;0,LOOKUP(H128,'A-b-⑥工资核算'!$D$4:$D$7,'A-b-⑥工资核算'!$E$4:$E$7)&gt;0),1,0))</f>
        <v>0</v>
      </c>
      <c r="L128" s="5" cm="1">
        <f t="array" ref="L128">IF(A128="","",IF(F128="",_xlfn.IFS(K128='A-b-⑥工资核算'!$E$4,'A-b-⑥工资核算'!$B$4,K128='A-b-⑥工资核算'!$E$5,'A-b-⑥工资核算'!$B$5,K128='A-b-⑥工资核算'!$E$6,'A-b-⑥工资核算'!$B$6,'健康师-人工底薪'!K128='A-b-⑥工资核算'!$E$7,'A-b-⑥工资核算'!$B$7),0))</f>
        <v>1800</v>
      </c>
      <c r="M128" s="7" t="str">
        <f t="shared" si="20"/>
        <v/>
      </c>
      <c r="N128" s="7" t="str">
        <f t="shared" si="21"/>
        <v/>
      </c>
      <c r="O128" s="46" t="str">
        <f>IF(F128="","",LOOKUP(M128,'A-b-⑥工资核算'!$F$4:$F$7,'A-b-⑥工资核算'!$E$4:$E$7))</f>
        <v/>
      </c>
      <c r="P128" s="46" t="str">
        <f>IF(F128="","",LOOKUP(N128,'A-b-⑥工资核算'!$G$4:$G$7,'A-b-⑥工资核算'!$E$4:$E$7))</f>
        <v/>
      </c>
      <c r="Q128" s="5">
        <f>IF(F128="不足",IF(AND(O128&gt;0,P128&gt;0),MIN(O128,P128),IF(OR(LOOKUP(M128,'A-b-⑥工资核算'!$F$4:$F$7,'A-b-⑥工资核算'!$E$4:$E$7)&gt;0,LOOKUP(N128,'A-b-⑥工资核算'!$G$4:$G$7,'A-b-⑥工资核算'!$E$4:$E$7)&gt;0),1,0)),0)</f>
        <v>0</v>
      </c>
      <c r="R128" s="5" cm="1">
        <f t="array" ref="R128">IF(F128="",0,_xlfn.IFS(Q128='A-b-⑥工资核算'!$E$4,'A-b-⑥工资核算'!$B$4,'健康师-人工底薪'!Q128='A-b-⑥工资核算'!$E$5,'A-b-⑥工资核算'!$B$5,Q128='A-b-⑥工资核算'!$E$6,'A-b-⑥工资核算'!$B$6,'健康师-人工底薪'!Q128='A-b-⑥工资核算'!$E$7,'A-b-⑥工资核算'!$B$7))</f>
        <v>0</v>
      </c>
      <c r="S128" s="5">
        <f t="shared" si="22"/>
        <v>1800</v>
      </c>
      <c r="T128" s="5">
        <f t="shared" si="23"/>
        <v>0</v>
      </c>
      <c r="U128" s="8">
        <f t="shared" si="24"/>
        <v>1800</v>
      </c>
      <c r="V128" s="5" t="str">
        <f>IF(F128="",IF(C128=$V$5,IF(F128="",LOOKUP(G128,'A-b-⑥工资核算'!$C$12:$C$15,'A-b-⑥工资核算'!$D$12:$D$15),""),""),"")</f>
        <v/>
      </c>
      <c r="W128" s="5" t="str">
        <f t="shared" si="25"/>
        <v/>
      </c>
      <c r="X128" s="5" t="str">
        <f t="shared" si="26"/>
        <v/>
      </c>
      <c r="Y128" s="5" cm="1">
        <f t="array" ref="Y128">IF(X128="",0,_xlfn.IFS(X128='A-b-⑥工资核算'!$D$12,'A-b-⑥工资核算'!$B$12,X128='A-b-⑥工资核算'!$D$13,'A-b-⑥工资核算'!$B$13,X128='A-b-⑥工资核算'!$D$14,'A-b-⑥工资核算'!$B$14,'健康师-人工底薪'!X128='A-b-⑥工资核算'!$D$15,'A-b-⑥工资核算'!$B$15))</f>
        <v>0</v>
      </c>
      <c r="Z128" s="9" t="str">
        <f>IF(C128=$V$5,IF(F128="不足",LOOKUP(M128,'A-b-⑥工资核算'!$E$12:$E$15,'A-b-⑥工资核算'!$D$12:$D$15),""),"")</f>
        <v/>
      </c>
      <c r="AA128" s="9" t="str">
        <f t="shared" si="27"/>
        <v/>
      </c>
      <c r="AB128" s="5" t="str">
        <f t="shared" si="28"/>
        <v/>
      </c>
      <c r="AC128" s="5" cm="1">
        <f t="array" ref="AC128">IF(AB128="",0,_xlfn.IFS(AB128='A-b-⑥工资核算'!$D$12,'A-b-⑥工资核算'!$B$12,AB128='A-b-⑥工资核算'!$D$13,'A-b-⑥工资核算'!$B$13,AB128='A-b-⑥工资核算'!$D$14,'A-b-⑥工资核算'!$B$14,AB128='A-b-⑥工资核算'!$D$15,'A-b-⑥工资核算'!$B$15))</f>
        <v>0</v>
      </c>
      <c r="AD128" s="9">
        <f t="shared" si="29"/>
        <v>0</v>
      </c>
      <c r="AE128" s="8">
        <f t="shared" si="32"/>
        <v>0</v>
      </c>
      <c r="AF128" s="18">
        <f t="shared" si="33"/>
        <v>1800</v>
      </c>
      <c r="AG128" s="9">
        <f t="shared" si="30"/>
        <v>1800</v>
      </c>
      <c r="AH128" s="55">
        <f>_xlfn.XLOOKUP(A128,[1]工资核对的全字段!$C:$C,[1]工资核对的全字段!$BC:$BC,0)</f>
        <v>1800</v>
      </c>
      <c r="AI128" s="55">
        <f t="shared" si="31"/>
        <v>0</v>
      </c>
    </row>
    <row r="129" spans="1:35" ht="15.75" customHeight="1" x14ac:dyDescent="0.15">
      <c r="A129" s="5" t="str">
        <v>曾怡</v>
      </c>
      <c r="B129" s="5" t="str">
        <f>_xlfn.XLOOKUP(A129,'B-a-26考勤汇总表'!D:D,'B-a-26考勤汇总表'!A:A,0)</f>
        <v>涌泉</v>
      </c>
      <c r="C129" s="5" t="str">
        <f>_xlfn.XLOOKUP(B129,'A-b-⑥工资核算'!J:J,'A-b-⑥工资核算'!K:K,0)</f>
        <v>老店</v>
      </c>
      <c r="D129" s="5">
        <f>_xlfn.XLOOKUP(A129,'B-a-26考勤汇总表'!D:D,'B-a-26考勤汇总表'!AP:AP,0)</f>
        <v>31</v>
      </c>
      <c r="E129" s="5">
        <f>IF(A129="","",_xlfn.XLOOKUP(A129,'B-a-26考勤汇总表'!D:D,'B-a-26考勤汇总表'!U:U,0))</f>
        <v>0</v>
      </c>
      <c r="F129" s="5" t="str">
        <f t="shared" si="19"/>
        <v/>
      </c>
      <c r="G129" s="5">
        <f>_xlfn.XLOOKUP('健康师-人工底薪'!A129,'B-a-③呈现-消耗明细表③'!C:C,'B-a-③呈现-消耗明细表③'!D:D,0)</f>
        <v>70.5</v>
      </c>
      <c r="H129" s="5">
        <f>_xlfn.XLOOKUP(A129,'B-a-③呈现-消耗明细表③'!C:C,'B-a-③呈现-消耗明细表③'!E:E,0)</f>
        <v>5032.04</v>
      </c>
      <c r="I129" s="5">
        <f>IF(F129="",LOOKUP(G129,'A-b-⑥工资核算'!$C$4:$C$7,'A-b-⑥工资核算'!$E$4:$E$7),"")</f>
        <v>0</v>
      </c>
      <c r="J129" s="5">
        <f>IF(F129="",LOOKUP(H129,'A-b-⑥工资核算'!$D$4:$D$7,'A-b-⑥工资核算'!$E$4:$E$7),"")</f>
        <v>0</v>
      </c>
      <c r="K129" s="5">
        <f>IF(AND(I129&gt;0,J129&gt;0),MIN(I129,J129),IF(OR(LOOKUP(G129,'A-b-⑥工资核算'!$C$4:$C$7,'A-b-⑥工资核算'!$E$4:$E$7)&gt;0,LOOKUP(H129,'A-b-⑥工资核算'!$D$4:$D$7,'A-b-⑥工资核算'!$E$4:$E$7)&gt;0),1,0))</f>
        <v>0</v>
      </c>
      <c r="L129" s="5" cm="1">
        <f t="array" ref="L129">IF(A129="","",IF(F129="",_xlfn.IFS(K129='A-b-⑥工资核算'!$E$4,'A-b-⑥工资核算'!$B$4,K129='A-b-⑥工资核算'!$E$5,'A-b-⑥工资核算'!$B$5,K129='A-b-⑥工资核算'!$E$6,'A-b-⑥工资核算'!$B$6,'健康师-人工底薪'!K129='A-b-⑥工资核算'!$E$7,'A-b-⑥工资核算'!$B$7),0))</f>
        <v>1800</v>
      </c>
      <c r="M129" s="7" t="str">
        <f t="shared" si="20"/>
        <v/>
      </c>
      <c r="N129" s="7" t="str">
        <f t="shared" si="21"/>
        <v/>
      </c>
      <c r="O129" s="46" t="str">
        <f>IF(F129="","",LOOKUP(M129,'A-b-⑥工资核算'!$F$4:$F$7,'A-b-⑥工资核算'!$E$4:$E$7))</f>
        <v/>
      </c>
      <c r="P129" s="46" t="str">
        <f>IF(F129="","",LOOKUP(N129,'A-b-⑥工资核算'!$G$4:$G$7,'A-b-⑥工资核算'!$E$4:$E$7))</f>
        <v/>
      </c>
      <c r="Q129" s="5">
        <f>IF(F129="不足",IF(AND(O129&gt;0,P129&gt;0),MIN(O129,P129),IF(OR(LOOKUP(M129,'A-b-⑥工资核算'!$F$4:$F$7,'A-b-⑥工资核算'!$E$4:$E$7)&gt;0,LOOKUP(N129,'A-b-⑥工资核算'!$G$4:$G$7,'A-b-⑥工资核算'!$E$4:$E$7)&gt;0),1,0)),0)</f>
        <v>0</v>
      </c>
      <c r="R129" s="5" cm="1">
        <f t="array" ref="R129">IF(F129="",0,_xlfn.IFS(Q129='A-b-⑥工资核算'!$E$4,'A-b-⑥工资核算'!$B$4,'健康师-人工底薪'!Q129='A-b-⑥工资核算'!$E$5,'A-b-⑥工资核算'!$B$5,Q129='A-b-⑥工资核算'!$E$6,'A-b-⑥工资核算'!$B$6,'健康师-人工底薪'!Q129='A-b-⑥工资核算'!$E$7,'A-b-⑥工资核算'!$B$7))</f>
        <v>0</v>
      </c>
      <c r="S129" s="5">
        <f t="shared" si="22"/>
        <v>1800</v>
      </c>
      <c r="T129" s="5">
        <f t="shared" si="23"/>
        <v>0</v>
      </c>
      <c r="U129" s="8">
        <f t="shared" si="24"/>
        <v>1800</v>
      </c>
      <c r="V129" s="5" t="str">
        <f>IF(F129="",IF(C129=$V$5,IF(F129="",LOOKUP(G129,'A-b-⑥工资核算'!$C$12:$C$15,'A-b-⑥工资核算'!$D$12:$D$15),""),""),"")</f>
        <v/>
      </c>
      <c r="W129" s="5" t="str">
        <f t="shared" si="25"/>
        <v/>
      </c>
      <c r="X129" s="5" t="str">
        <f t="shared" si="26"/>
        <v/>
      </c>
      <c r="Y129" s="5" cm="1">
        <f t="array" ref="Y129">IF(X129="",0,_xlfn.IFS(X129='A-b-⑥工资核算'!$D$12,'A-b-⑥工资核算'!$B$12,X129='A-b-⑥工资核算'!$D$13,'A-b-⑥工资核算'!$B$13,X129='A-b-⑥工资核算'!$D$14,'A-b-⑥工资核算'!$B$14,'健康师-人工底薪'!X129='A-b-⑥工资核算'!$D$15,'A-b-⑥工资核算'!$B$15))</f>
        <v>0</v>
      </c>
      <c r="Z129" s="9" t="str">
        <f>IF(C129=$V$5,IF(F129="不足",LOOKUP(M129,'A-b-⑥工资核算'!$E$12:$E$15,'A-b-⑥工资核算'!$D$12:$D$15),""),"")</f>
        <v/>
      </c>
      <c r="AA129" s="9" t="str">
        <f t="shared" si="27"/>
        <v/>
      </c>
      <c r="AB129" s="5" t="str">
        <f t="shared" si="28"/>
        <v/>
      </c>
      <c r="AC129" s="5" cm="1">
        <f t="array" ref="AC129">IF(AB129="",0,_xlfn.IFS(AB129='A-b-⑥工资核算'!$D$12,'A-b-⑥工资核算'!$B$12,AB129='A-b-⑥工资核算'!$D$13,'A-b-⑥工资核算'!$B$13,AB129='A-b-⑥工资核算'!$D$14,'A-b-⑥工资核算'!$B$14,AB129='A-b-⑥工资核算'!$D$15,'A-b-⑥工资核算'!$B$15))</f>
        <v>0</v>
      </c>
      <c r="AD129" s="9">
        <f t="shared" si="29"/>
        <v>0</v>
      </c>
      <c r="AE129" s="8">
        <f t="shared" si="32"/>
        <v>0</v>
      </c>
      <c r="AF129" s="18">
        <f t="shared" si="33"/>
        <v>1800</v>
      </c>
      <c r="AG129" s="9">
        <f t="shared" si="30"/>
        <v>1800</v>
      </c>
      <c r="AH129" s="55">
        <f>_xlfn.XLOOKUP(A129,[1]工资核对的全字段!$C:$C,[1]工资核对的全字段!$BC:$BC,0)</f>
        <v>1800</v>
      </c>
      <c r="AI129" s="55">
        <f t="shared" si="31"/>
        <v>0</v>
      </c>
    </row>
    <row r="130" spans="1:35" ht="15.75" customHeight="1" x14ac:dyDescent="0.15">
      <c r="A130" s="5" t="str">
        <v>彭鑫</v>
      </c>
      <c r="B130" s="5" t="str">
        <f>_xlfn.XLOOKUP(A130,'B-a-26考勤汇总表'!D:D,'B-a-26考勤汇总表'!A:A,0)</f>
        <v>优品道</v>
      </c>
      <c r="C130" s="5" t="str">
        <f>_xlfn.XLOOKUP(B130,'A-b-⑥工资核算'!J:J,'A-b-⑥工资核算'!K:K,0)</f>
        <v>老店</v>
      </c>
      <c r="D130" s="5">
        <f>_xlfn.XLOOKUP(A130,'B-a-26考勤汇总表'!D:D,'B-a-26考勤汇总表'!AP:AP,0)</f>
        <v>31</v>
      </c>
      <c r="E130" s="5">
        <f>IF(A130="","",_xlfn.XLOOKUP(A130,'B-a-26考勤汇总表'!D:D,'B-a-26考勤汇总表'!U:U,0))</f>
        <v>0</v>
      </c>
      <c r="F130" s="5" t="str">
        <f t="shared" si="19"/>
        <v/>
      </c>
      <c r="G130" s="5">
        <f>_xlfn.XLOOKUP('健康师-人工底薪'!A130,'B-a-③呈现-消耗明细表③'!C:C,'B-a-③呈现-消耗明细表③'!D:D,0)</f>
        <v>104</v>
      </c>
      <c r="H130" s="5">
        <f>_xlfn.XLOOKUP(A130,'B-a-③呈现-消耗明细表③'!C:C,'B-a-③呈现-消耗明细表③'!E:E,0)</f>
        <v>16263.86</v>
      </c>
      <c r="I130" s="5">
        <f>IF(F130="",LOOKUP(G130,'A-b-⑥工资核算'!$C$4:$C$7,'A-b-⑥工资核算'!$E$4:$E$7),"")</f>
        <v>1</v>
      </c>
      <c r="J130" s="5">
        <f>IF(F130="",LOOKUP(H130,'A-b-⑥工资核算'!$D$4:$D$7,'A-b-⑥工资核算'!$E$4:$E$7),"")</f>
        <v>1</v>
      </c>
      <c r="K130" s="5">
        <f>IF(AND(I130&gt;0,J130&gt;0),MIN(I130,J130),IF(OR(LOOKUP(G130,'A-b-⑥工资核算'!$C$4:$C$7,'A-b-⑥工资核算'!$E$4:$E$7)&gt;0,LOOKUP(H130,'A-b-⑥工资核算'!$D$4:$D$7,'A-b-⑥工资核算'!$E$4:$E$7)&gt;0),1,0))</f>
        <v>1</v>
      </c>
      <c r="L130" s="5" cm="1">
        <f t="array" ref="L130">IF(A130="","",IF(F130="",_xlfn.IFS(K130='A-b-⑥工资核算'!$E$4,'A-b-⑥工资核算'!$B$4,K130='A-b-⑥工资核算'!$E$5,'A-b-⑥工资核算'!$B$5,K130='A-b-⑥工资核算'!$E$6,'A-b-⑥工资核算'!$B$6,'健康师-人工底薪'!K130='A-b-⑥工资核算'!$E$7,'A-b-⑥工资核算'!$B$7),0))</f>
        <v>2000</v>
      </c>
      <c r="M130" s="7" t="str">
        <f t="shared" si="20"/>
        <v/>
      </c>
      <c r="N130" s="7" t="str">
        <f t="shared" si="21"/>
        <v/>
      </c>
      <c r="O130" s="46" t="str">
        <f>IF(F130="","",LOOKUP(M130,'A-b-⑥工资核算'!$F$4:$F$7,'A-b-⑥工资核算'!$E$4:$E$7))</f>
        <v/>
      </c>
      <c r="P130" s="46" t="str">
        <f>IF(F130="","",LOOKUP(N130,'A-b-⑥工资核算'!$G$4:$G$7,'A-b-⑥工资核算'!$E$4:$E$7))</f>
        <v/>
      </c>
      <c r="Q130" s="5">
        <f>IF(F130="不足",IF(AND(O130&gt;0,P130&gt;0),MIN(O130,P130),IF(OR(LOOKUP(M130,'A-b-⑥工资核算'!$F$4:$F$7,'A-b-⑥工资核算'!$E$4:$E$7)&gt;0,LOOKUP(N130,'A-b-⑥工资核算'!$G$4:$G$7,'A-b-⑥工资核算'!$E$4:$E$7)&gt;0),1,0)),0)</f>
        <v>0</v>
      </c>
      <c r="R130" s="5" cm="1">
        <f t="array" ref="R130">IF(F130="",0,_xlfn.IFS(Q130='A-b-⑥工资核算'!$E$4,'A-b-⑥工资核算'!$B$4,'健康师-人工底薪'!Q130='A-b-⑥工资核算'!$E$5,'A-b-⑥工资核算'!$B$5,Q130='A-b-⑥工资核算'!$E$6,'A-b-⑥工资核算'!$B$6,'健康师-人工底薪'!Q130='A-b-⑥工资核算'!$E$7,'A-b-⑥工资核算'!$B$7))</f>
        <v>0</v>
      </c>
      <c r="S130" s="5">
        <f t="shared" si="22"/>
        <v>2000</v>
      </c>
      <c r="T130" s="5">
        <f t="shared" si="23"/>
        <v>0</v>
      </c>
      <c r="U130" s="8">
        <f t="shared" si="24"/>
        <v>2000</v>
      </c>
      <c r="V130" s="5" t="str">
        <f>IF(F130="",IF(C130=$V$5,IF(F130="",LOOKUP(G130,'A-b-⑥工资核算'!$C$12:$C$15,'A-b-⑥工资核算'!$D$12:$D$15),""),""),"")</f>
        <v/>
      </c>
      <c r="W130" s="5" t="str">
        <f t="shared" si="25"/>
        <v/>
      </c>
      <c r="X130" s="5" t="str">
        <f t="shared" si="26"/>
        <v/>
      </c>
      <c r="Y130" s="5" cm="1">
        <f t="array" ref="Y130">IF(X130="",0,_xlfn.IFS(X130='A-b-⑥工资核算'!$D$12,'A-b-⑥工资核算'!$B$12,X130='A-b-⑥工资核算'!$D$13,'A-b-⑥工资核算'!$B$13,X130='A-b-⑥工资核算'!$D$14,'A-b-⑥工资核算'!$B$14,'健康师-人工底薪'!X130='A-b-⑥工资核算'!$D$15,'A-b-⑥工资核算'!$B$15))</f>
        <v>0</v>
      </c>
      <c r="Z130" s="9" t="str">
        <f>IF(C130=$V$5,IF(F130="不足",LOOKUP(M130,'A-b-⑥工资核算'!$E$12:$E$15,'A-b-⑥工资核算'!$D$12:$D$15),""),"")</f>
        <v/>
      </c>
      <c r="AA130" s="9" t="str">
        <f t="shared" si="27"/>
        <v/>
      </c>
      <c r="AB130" s="5" t="str">
        <f t="shared" si="28"/>
        <v/>
      </c>
      <c r="AC130" s="5" cm="1">
        <f t="array" ref="AC130">IF(AB130="",0,_xlfn.IFS(AB130='A-b-⑥工资核算'!$D$12,'A-b-⑥工资核算'!$B$12,AB130='A-b-⑥工资核算'!$D$13,'A-b-⑥工资核算'!$B$13,AB130='A-b-⑥工资核算'!$D$14,'A-b-⑥工资核算'!$B$14,AB130='A-b-⑥工资核算'!$D$15,'A-b-⑥工资核算'!$B$15))</f>
        <v>0</v>
      </c>
      <c r="AD130" s="9">
        <f t="shared" si="29"/>
        <v>0</v>
      </c>
      <c r="AE130" s="8">
        <f t="shared" si="32"/>
        <v>0</v>
      </c>
      <c r="AF130" s="18">
        <f t="shared" si="33"/>
        <v>2000</v>
      </c>
      <c r="AG130" s="9">
        <f t="shared" si="30"/>
        <v>2000</v>
      </c>
      <c r="AH130" s="55">
        <f>_xlfn.XLOOKUP(A130,[1]工资核对的全字段!$C:$C,[1]工资核对的全字段!$BC:$BC,0)</f>
        <v>2000</v>
      </c>
      <c r="AI130" s="55">
        <f t="shared" si="31"/>
        <v>0</v>
      </c>
    </row>
    <row r="131" spans="1:35" ht="15.75" customHeight="1" x14ac:dyDescent="0.15">
      <c r="A131" s="5" t="str">
        <v>李维</v>
      </c>
      <c r="B131" s="5" t="str">
        <f>_xlfn.XLOOKUP(A131,'B-a-26考勤汇总表'!D:D,'B-a-26考勤汇总表'!A:A,0)</f>
        <v>优品道</v>
      </c>
      <c r="C131" s="5" t="str">
        <f>_xlfn.XLOOKUP(B131,'A-b-⑥工资核算'!J:J,'A-b-⑥工资核算'!K:K,0)</f>
        <v>老店</v>
      </c>
      <c r="D131" s="5">
        <f>_xlfn.XLOOKUP(A131,'B-a-26考勤汇总表'!D:D,'B-a-26考勤汇总表'!AP:AP,0)</f>
        <v>31</v>
      </c>
      <c r="E131" s="5">
        <f>IF(A131="","",_xlfn.XLOOKUP(A131,'B-a-26考勤汇总表'!D:D,'B-a-26考勤汇总表'!U:U,0))</f>
        <v>0</v>
      </c>
      <c r="F131" s="5" t="str">
        <f t="shared" si="19"/>
        <v/>
      </c>
      <c r="G131" s="5">
        <f>_xlfn.XLOOKUP('健康师-人工底薪'!A131,'B-a-③呈现-消耗明细表③'!C:C,'B-a-③呈现-消耗明细表③'!D:D,0)</f>
        <v>136</v>
      </c>
      <c r="H131" s="5">
        <f>_xlfn.XLOOKUP(A131,'B-a-③呈现-消耗明细表③'!C:C,'B-a-③呈现-消耗明细表③'!E:E,0)</f>
        <v>36278.51</v>
      </c>
      <c r="I131" s="5">
        <f>IF(F131="",LOOKUP(G131,'A-b-⑥工资核算'!$C$4:$C$7,'A-b-⑥工资核算'!$E$4:$E$7),"")</f>
        <v>2</v>
      </c>
      <c r="J131" s="5">
        <f>IF(F131="",LOOKUP(H131,'A-b-⑥工资核算'!$D$4:$D$7,'A-b-⑥工资核算'!$E$4:$E$7),"")</f>
        <v>2</v>
      </c>
      <c r="K131" s="5">
        <f>IF(AND(I131&gt;0,J131&gt;0),MIN(I131,J131),IF(OR(LOOKUP(G131,'A-b-⑥工资核算'!$C$4:$C$7,'A-b-⑥工资核算'!$E$4:$E$7)&gt;0,LOOKUP(H131,'A-b-⑥工资核算'!$D$4:$D$7,'A-b-⑥工资核算'!$E$4:$E$7)&gt;0),1,0))</f>
        <v>2</v>
      </c>
      <c r="L131" s="5" cm="1">
        <f t="array" ref="L131">IF(A131="","",IF(F131="",_xlfn.IFS(K131='A-b-⑥工资核算'!$E$4,'A-b-⑥工资核算'!$B$4,K131='A-b-⑥工资核算'!$E$5,'A-b-⑥工资核算'!$B$5,K131='A-b-⑥工资核算'!$E$6,'A-b-⑥工资核算'!$B$6,'健康师-人工底薪'!K131='A-b-⑥工资核算'!$E$7,'A-b-⑥工资核算'!$B$7),0))</f>
        <v>2200</v>
      </c>
      <c r="M131" s="7" t="str">
        <f t="shared" si="20"/>
        <v/>
      </c>
      <c r="N131" s="7" t="str">
        <f t="shared" si="21"/>
        <v/>
      </c>
      <c r="O131" s="46" t="str">
        <f>IF(F131="","",LOOKUP(M131,'A-b-⑥工资核算'!$F$4:$F$7,'A-b-⑥工资核算'!$E$4:$E$7))</f>
        <v/>
      </c>
      <c r="P131" s="46" t="str">
        <f>IF(F131="","",LOOKUP(N131,'A-b-⑥工资核算'!$G$4:$G$7,'A-b-⑥工资核算'!$E$4:$E$7))</f>
        <v/>
      </c>
      <c r="Q131" s="5">
        <f>IF(F131="不足",IF(AND(O131&gt;0,P131&gt;0),MIN(O131,P131),IF(OR(LOOKUP(M131,'A-b-⑥工资核算'!$F$4:$F$7,'A-b-⑥工资核算'!$E$4:$E$7)&gt;0,LOOKUP(N131,'A-b-⑥工资核算'!$G$4:$G$7,'A-b-⑥工资核算'!$E$4:$E$7)&gt;0),1,0)),0)</f>
        <v>0</v>
      </c>
      <c r="R131" s="5" cm="1">
        <f t="array" ref="R131">IF(F131="",0,_xlfn.IFS(Q131='A-b-⑥工资核算'!$E$4,'A-b-⑥工资核算'!$B$4,'健康师-人工底薪'!Q131='A-b-⑥工资核算'!$E$5,'A-b-⑥工资核算'!$B$5,Q131='A-b-⑥工资核算'!$E$6,'A-b-⑥工资核算'!$B$6,'健康师-人工底薪'!Q131='A-b-⑥工资核算'!$E$7,'A-b-⑥工资核算'!$B$7))</f>
        <v>0</v>
      </c>
      <c r="S131" s="5">
        <f t="shared" si="22"/>
        <v>2200</v>
      </c>
      <c r="T131" s="5">
        <f t="shared" si="23"/>
        <v>0</v>
      </c>
      <c r="U131" s="8">
        <f t="shared" si="24"/>
        <v>2200</v>
      </c>
      <c r="V131" s="5" t="str">
        <f>IF(F131="",IF(C131=$V$5,IF(F131="",LOOKUP(G131,'A-b-⑥工资核算'!$C$12:$C$15,'A-b-⑥工资核算'!$D$12:$D$15),""),""),"")</f>
        <v/>
      </c>
      <c r="W131" s="5" t="str">
        <f t="shared" si="25"/>
        <v/>
      </c>
      <c r="X131" s="5" t="str">
        <f t="shared" si="26"/>
        <v/>
      </c>
      <c r="Y131" s="5" cm="1">
        <f t="array" ref="Y131">IF(X131="",0,_xlfn.IFS(X131='A-b-⑥工资核算'!$D$12,'A-b-⑥工资核算'!$B$12,X131='A-b-⑥工资核算'!$D$13,'A-b-⑥工资核算'!$B$13,X131='A-b-⑥工资核算'!$D$14,'A-b-⑥工资核算'!$B$14,'健康师-人工底薪'!X131='A-b-⑥工资核算'!$D$15,'A-b-⑥工资核算'!$B$15))</f>
        <v>0</v>
      </c>
      <c r="Z131" s="9" t="str">
        <f>IF(C131=$V$5,IF(F131="不足",LOOKUP(M131,'A-b-⑥工资核算'!$E$12:$E$15,'A-b-⑥工资核算'!$D$12:$D$15),""),"")</f>
        <v/>
      </c>
      <c r="AA131" s="9" t="str">
        <f t="shared" si="27"/>
        <v/>
      </c>
      <c r="AB131" s="5" t="str">
        <f t="shared" si="28"/>
        <v/>
      </c>
      <c r="AC131" s="5" cm="1">
        <f t="array" ref="AC131">IF(AB131="",0,_xlfn.IFS(AB131='A-b-⑥工资核算'!$D$12,'A-b-⑥工资核算'!$B$12,AB131='A-b-⑥工资核算'!$D$13,'A-b-⑥工资核算'!$B$13,AB131='A-b-⑥工资核算'!$D$14,'A-b-⑥工资核算'!$B$14,AB131='A-b-⑥工资核算'!$D$15,'A-b-⑥工资核算'!$B$15))</f>
        <v>0</v>
      </c>
      <c r="AD131" s="9">
        <f t="shared" si="29"/>
        <v>0</v>
      </c>
      <c r="AE131" s="8">
        <f t="shared" si="32"/>
        <v>0</v>
      </c>
      <c r="AF131" s="18">
        <f t="shared" si="33"/>
        <v>2200</v>
      </c>
      <c r="AG131" s="9">
        <f t="shared" si="30"/>
        <v>2200</v>
      </c>
      <c r="AH131" s="55">
        <f>_xlfn.XLOOKUP(A131,[1]工资核对的全字段!$C:$C,[1]工资核对的全字段!$BC:$BC,0)</f>
        <v>2200</v>
      </c>
      <c r="AI131" s="55">
        <f t="shared" si="31"/>
        <v>0</v>
      </c>
    </row>
    <row r="132" spans="1:35" ht="15.75" customHeight="1" x14ac:dyDescent="0.15">
      <c r="A132" s="5" t="str">
        <v>贾琳</v>
      </c>
      <c r="B132" s="5" t="str">
        <f>_xlfn.XLOOKUP(A132,'B-a-26考勤汇总表'!D:D,'B-a-26考勤汇总表'!A:A,0)</f>
        <v>优品道</v>
      </c>
      <c r="C132" s="5" t="str">
        <f>_xlfn.XLOOKUP(B132,'A-b-⑥工资核算'!J:J,'A-b-⑥工资核算'!K:K,0)</f>
        <v>老店</v>
      </c>
      <c r="D132" s="5">
        <f>_xlfn.XLOOKUP(A132,'B-a-26考勤汇总表'!D:D,'B-a-26考勤汇总表'!AP:AP,0)</f>
        <v>31</v>
      </c>
      <c r="E132" s="5">
        <f>IF(A132="","",_xlfn.XLOOKUP(A132,'B-a-26考勤汇总表'!D:D,'B-a-26考勤汇总表'!U:U,0))</f>
        <v>0</v>
      </c>
      <c r="F132" s="5" t="str">
        <f t="shared" si="19"/>
        <v/>
      </c>
      <c r="G132" s="5">
        <f>_xlfn.XLOOKUP('健康师-人工底薪'!A132,'B-a-③呈现-消耗明细表③'!C:C,'B-a-③呈现-消耗明细表③'!D:D,0)</f>
        <v>108</v>
      </c>
      <c r="H132" s="5">
        <f>_xlfn.XLOOKUP(A132,'B-a-③呈现-消耗明细表③'!C:C,'B-a-③呈现-消耗明细表③'!E:E,0)</f>
        <v>15154.56</v>
      </c>
      <c r="I132" s="5">
        <f>IF(F132="",LOOKUP(G132,'A-b-⑥工资核算'!$C$4:$C$7,'A-b-⑥工资核算'!$E$4:$E$7),"")</f>
        <v>1</v>
      </c>
      <c r="J132" s="5">
        <f>IF(F132="",LOOKUP(H132,'A-b-⑥工资核算'!$D$4:$D$7,'A-b-⑥工资核算'!$E$4:$E$7),"")</f>
        <v>1</v>
      </c>
      <c r="K132" s="5">
        <f>IF(AND(I132&gt;0,J132&gt;0),MIN(I132,J132),IF(OR(LOOKUP(G132,'A-b-⑥工资核算'!$C$4:$C$7,'A-b-⑥工资核算'!$E$4:$E$7)&gt;0,LOOKUP(H132,'A-b-⑥工资核算'!$D$4:$D$7,'A-b-⑥工资核算'!$E$4:$E$7)&gt;0),1,0))</f>
        <v>1</v>
      </c>
      <c r="L132" s="5" cm="1">
        <f t="array" ref="L132">IF(A132="","",IF(F132="",_xlfn.IFS(K132='A-b-⑥工资核算'!$E$4,'A-b-⑥工资核算'!$B$4,K132='A-b-⑥工资核算'!$E$5,'A-b-⑥工资核算'!$B$5,K132='A-b-⑥工资核算'!$E$6,'A-b-⑥工资核算'!$B$6,'健康师-人工底薪'!K132='A-b-⑥工资核算'!$E$7,'A-b-⑥工资核算'!$B$7),0))</f>
        <v>2000</v>
      </c>
      <c r="M132" s="7" t="str">
        <f t="shared" si="20"/>
        <v/>
      </c>
      <c r="N132" s="7" t="str">
        <f t="shared" si="21"/>
        <v/>
      </c>
      <c r="O132" s="46" t="str">
        <f>IF(F132="","",LOOKUP(M132,'A-b-⑥工资核算'!$F$4:$F$7,'A-b-⑥工资核算'!$E$4:$E$7))</f>
        <v/>
      </c>
      <c r="P132" s="46" t="str">
        <f>IF(F132="","",LOOKUP(N132,'A-b-⑥工资核算'!$G$4:$G$7,'A-b-⑥工资核算'!$E$4:$E$7))</f>
        <v/>
      </c>
      <c r="Q132" s="5">
        <f>IF(F132="不足",IF(AND(O132&gt;0,P132&gt;0),MIN(O132,P132),IF(OR(LOOKUP(M132,'A-b-⑥工资核算'!$F$4:$F$7,'A-b-⑥工资核算'!$E$4:$E$7)&gt;0,LOOKUP(N132,'A-b-⑥工资核算'!$G$4:$G$7,'A-b-⑥工资核算'!$E$4:$E$7)&gt;0),1,0)),0)</f>
        <v>0</v>
      </c>
      <c r="R132" s="5" cm="1">
        <f t="array" ref="R132">IF(F132="",0,_xlfn.IFS(Q132='A-b-⑥工资核算'!$E$4,'A-b-⑥工资核算'!$B$4,'健康师-人工底薪'!Q132='A-b-⑥工资核算'!$E$5,'A-b-⑥工资核算'!$B$5,Q132='A-b-⑥工资核算'!$E$6,'A-b-⑥工资核算'!$B$6,'健康师-人工底薪'!Q132='A-b-⑥工资核算'!$E$7,'A-b-⑥工资核算'!$B$7))</f>
        <v>0</v>
      </c>
      <c r="S132" s="5">
        <f t="shared" si="22"/>
        <v>2000</v>
      </c>
      <c r="T132" s="5">
        <f t="shared" si="23"/>
        <v>0</v>
      </c>
      <c r="U132" s="8">
        <f t="shared" si="24"/>
        <v>2000</v>
      </c>
      <c r="V132" s="5" t="str">
        <f>IF(F132="",IF(C132=$V$5,IF(F132="",LOOKUP(G132,'A-b-⑥工资核算'!$C$12:$C$15,'A-b-⑥工资核算'!$D$12:$D$15),""),""),"")</f>
        <v/>
      </c>
      <c r="W132" s="5" t="str">
        <f t="shared" si="25"/>
        <v/>
      </c>
      <c r="X132" s="5" t="str">
        <f t="shared" si="26"/>
        <v/>
      </c>
      <c r="Y132" s="5" cm="1">
        <f t="array" ref="Y132">IF(X132="",0,_xlfn.IFS(X132='A-b-⑥工资核算'!$D$12,'A-b-⑥工资核算'!$B$12,X132='A-b-⑥工资核算'!$D$13,'A-b-⑥工资核算'!$B$13,X132='A-b-⑥工资核算'!$D$14,'A-b-⑥工资核算'!$B$14,'健康师-人工底薪'!X132='A-b-⑥工资核算'!$D$15,'A-b-⑥工资核算'!$B$15))</f>
        <v>0</v>
      </c>
      <c r="Z132" s="9" t="str">
        <f>IF(C132=$V$5,IF(F132="不足",LOOKUP(M132,'A-b-⑥工资核算'!$E$12:$E$15,'A-b-⑥工资核算'!$D$12:$D$15),""),"")</f>
        <v/>
      </c>
      <c r="AA132" s="9" t="str">
        <f t="shared" si="27"/>
        <v/>
      </c>
      <c r="AB132" s="5" t="str">
        <f t="shared" si="28"/>
        <v/>
      </c>
      <c r="AC132" s="5" cm="1">
        <f t="array" ref="AC132">IF(AB132="",0,_xlfn.IFS(AB132='A-b-⑥工资核算'!$D$12,'A-b-⑥工资核算'!$B$12,AB132='A-b-⑥工资核算'!$D$13,'A-b-⑥工资核算'!$B$13,AB132='A-b-⑥工资核算'!$D$14,'A-b-⑥工资核算'!$B$14,AB132='A-b-⑥工资核算'!$D$15,'A-b-⑥工资核算'!$B$15))</f>
        <v>0</v>
      </c>
      <c r="AD132" s="9">
        <f t="shared" si="29"/>
        <v>0</v>
      </c>
      <c r="AE132" s="8">
        <f t="shared" si="32"/>
        <v>0</v>
      </c>
      <c r="AF132" s="18">
        <f t="shared" si="33"/>
        <v>2000</v>
      </c>
      <c r="AG132" s="9">
        <f t="shared" si="30"/>
        <v>2000</v>
      </c>
      <c r="AH132" s="55">
        <f>_xlfn.XLOOKUP(A132,[1]工资核对的全字段!$C:$C,[1]工资核对的全字段!$BC:$BC,0)</f>
        <v>2000</v>
      </c>
      <c r="AI132" s="55">
        <f t="shared" si="31"/>
        <v>0</v>
      </c>
    </row>
    <row r="133" spans="1:35" ht="15.75" customHeight="1" x14ac:dyDescent="0.15">
      <c r="A133" s="5" t="str">
        <v>王智慧</v>
      </c>
      <c r="B133" s="5" t="str">
        <f>_xlfn.XLOOKUP(A133,'B-a-26考勤汇总表'!D:D,'B-a-26考勤汇总表'!A:A,0)</f>
        <v>优品道</v>
      </c>
      <c r="C133" s="5" t="str">
        <f>_xlfn.XLOOKUP(B133,'A-b-⑥工资核算'!J:J,'A-b-⑥工资核算'!K:K,0)</f>
        <v>老店</v>
      </c>
      <c r="D133" s="5">
        <f>_xlfn.XLOOKUP(A133,'B-a-26考勤汇总表'!D:D,'B-a-26考勤汇总表'!AP:AP,0)</f>
        <v>31</v>
      </c>
      <c r="E133" s="5">
        <f>IF(A133="","",_xlfn.XLOOKUP(A133,'B-a-26考勤汇总表'!D:D,'B-a-26考勤汇总表'!U:U,0))</f>
        <v>0</v>
      </c>
      <c r="F133" s="5" t="str">
        <f t="shared" si="19"/>
        <v/>
      </c>
      <c r="G133" s="5">
        <f>_xlfn.XLOOKUP('健康师-人工底薪'!A133,'B-a-③呈现-消耗明细表③'!C:C,'B-a-③呈现-消耗明细表③'!D:D,0)</f>
        <v>113</v>
      </c>
      <c r="H133" s="5">
        <f>_xlfn.XLOOKUP(A133,'B-a-③呈现-消耗明细表③'!C:C,'B-a-③呈现-消耗明细表③'!E:E,0)</f>
        <v>13041.74</v>
      </c>
      <c r="I133" s="5">
        <f>IF(F133="",LOOKUP(G133,'A-b-⑥工资核算'!$C$4:$C$7,'A-b-⑥工资核算'!$E$4:$E$7),"")</f>
        <v>1</v>
      </c>
      <c r="J133" s="5">
        <f>IF(F133="",LOOKUP(H133,'A-b-⑥工资核算'!$D$4:$D$7,'A-b-⑥工资核算'!$E$4:$E$7),"")</f>
        <v>1</v>
      </c>
      <c r="K133" s="5">
        <f>IF(AND(I133&gt;0,J133&gt;0),MIN(I133,J133),IF(OR(LOOKUP(G133,'A-b-⑥工资核算'!$C$4:$C$7,'A-b-⑥工资核算'!$E$4:$E$7)&gt;0,LOOKUP(H133,'A-b-⑥工资核算'!$D$4:$D$7,'A-b-⑥工资核算'!$E$4:$E$7)&gt;0),1,0))</f>
        <v>1</v>
      </c>
      <c r="L133" s="5" cm="1">
        <f t="array" ref="L133">IF(A133="","",IF(F133="",_xlfn.IFS(K133='A-b-⑥工资核算'!$E$4,'A-b-⑥工资核算'!$B$4,K133='A-b-⑥工资核算'!$E$5,'A-b-⑥工资核算'!$B$5,K133='A-b-⑥工资核算'!$E$6,'A-b-⑥工资核算'!$B$6,'健康师-人工底薪'!K133='A-b-⑥工资核算'!$E$7,'A-b-⑥工资核算'!$B$7),0))</f>
        <v>2000</v>
      </c>
      <c r="M133" s="7" t="str">
        <f t="shared" si="20"/>
        <v/>
      </c>
      <c r="N133" s="7" t="str">
        <f t="shared" si="21"/>
        <v/>
      </c>
      <c r="O133" s="46" t="str">
        <f>IF(F133="","",LOOKUP(M133,'A-b-⑥工资核算'!$F$4:$F$7,'A-b-⑥工资核算'!$E$4:$E$7))</f>
        <v/>
      </c>
      <c r="P133" s="46" t="str">
        <f>IF(F133="","",LOOKUP(N133,'A-b-⑥工资核算'!$G$4:$G$7,'A-b-⑥工资核算'!$E$4:$E$7))</f>
        <v/>
      </c>
      <c r="Q133" s="5">
        <f>IF(F133="不足",IF(AND(O133&gt;0,P133&gt;0),MIN(O133,P133),IF(OR(LOOKUP(M133,'A-b-⑥工资核算'!$F$4:$F$7,'A-b-⑥工资核算'!$E$4:$E$7)&gt;0,LOOKUP(N133,'A-b-⑥工资核算'!$G$4:$G$7,'A-b-⑥工资核算'!$E$4:$E$7)&gt;0),1,0)),0)</f>
        <v>0</v>
      </c>
      <c r="R133" s="5" cm="1">
        <f t="array" ref="R133">IF(F133="",0,_xlfn.IFS(Q133='A-b-⑥工资核算'!$E$4,'A-b-⑥工资核算'!$B$4,'健康师-人工底薪'!Q133='A-b-⑥工资核算'!$E$5,'A-b-⑥工资核算'!$B$5,Q133='A-b-⑥工资核算'!$E$6,'A-b-⑥工资核算'!$B$6,'健康师-人工底薪'!Q133='A-b-⑥工资核算'!$E$7,'A-b-⑥工资核算'!$B$7))</f>
        <v>0</v>
      </c>
      <c r="S133" s="5">
        <f t="shared" si="22"/>
        <v>2000</v>
      </c>
      <c r="T133" s="5">
        <f t="shared" si="23"/>
        <v>0</v>
      </c>
      <c r="U133" s="8">
        <f t="shared" si="24"/>
        <v>2000</v>
      </c>
      <c r="V133" s="5" t="str">
        <f>IF(F133="",IF(C133=$V$5,IF(F133="",LOOKUP(G133,'A-b-⑥工资核算'!$C$12:$C$15,'A-b-⑥工资核算'!$D$12:$D$15),""),""),"")</f>
        <v/>
      </c>
      <c r="W133" s="5" t="str">
        <f t="shared" si="25"/>
        <v/>
      </c>
      <c r="X133" s="5" t="str">
        <f t="shared" si="26"/>
        <v/>
      </c>
      <c r="Y133" s="5" cm="1">
        <f t="array" ref="Y133">IF(X133="",0,_xlfn.IFS(X133='A-b-⑥工资核算'!$D$12,'A-b-⑥工资核算'!$B$12,X133='A-b-⑥工资核算'!$D$13,'A-b-⑥工资核算'!$B$13,X133='A-b-⑥工资核算'!$D$14,'A-b-⑥工资核算'!$B$14,'健康师-人工底薪'!X133='A-b-⑥工资核算'!$D$15,'A-b-⑥工资核算'!$B$15))</f>
        <v>0</v>
      </c>
      <c r="Z133" s="9" t="str">
        <f>IF(C133=$V$5,IF(F133="不足",LOOKUP(M133,'A-b-⑥工资核算'!$E$12:$E$15,'A-b-⑥工资核算'!$D$12:$D$15),""),"")</f>
        <v/>
      </c>
      <c r="AA133" s="9" t="str">
        <f t="shared" si="27"/>
        <v/>
      </c>
      <c r="AB133" s="5" t="str">
        <f t="shared" si="28"/>
        <v/>
      </c>
      <c r="AC133" s="5" cm="1">
        <f t="array" ref="AC133">IF(AB133="",0,_xlfn.IFS(AB133='A-b-⑥工资核算'!$D$12,'A-b-⑥工资核算'!$B$12,AB133='A-b-⑥工资核算'!$D$13,'A-b-⑥工资核算'!$B$13,AB133='A-b-⑥工资核算'!$D$14,'A-b-⑥工资核算'!$B$14,AB133='A-b-⑥工资核算'!$D$15,'A-b-⑥工资核算'!$B$15))</f>
        <v>0</v>
      </c>
      <c r="AD133" s="9">
        <f t="shared" si="29"/>
        <v>0</v>
      </c>
      <c r="AE133" s="8">
        <f t="shared" si="32"/>
        <v>0</v>
      </c>
      <c r="AF133" s="18">
        <f t="shared" si="33"/>
        <v>2000</v>
      </c>
      <c r="AG133" s="9">
        <f t="shared" si="30"/>
        <v>2000</v>
      </c>
      <c r="AH133" s="55">
        <f>_xlfn.XLOOKUP(A133,[1]工资核对的全字段!$C:$C,[1]工资核对的全字段!$BC:$BC,0)</f>
        <v>2000</v>
      </c>
      <c r="AI133" s="55">
        <f t="shared" si="31"/>
        <v>0</v>
      </c>
    </row>
    <row r="134" spans="1:35" ht="15.75" customHeight="1" x14ac:dyDescent="0.15">
      <c r="A134" s="5" t="str">
        <v>邓笑</v>
      </c>
      <c r="B134" s="5" t="str">
        <f>_xlfn.XLOOKUP(A134,'B-a-26考勤汇总表'!D:D,'B-a-26考勤汇总表'!A:A,0)</f>
        <v>优品道</v>
      </c>
      <c r="C134" s="5" t="str">
        <f>_xlfn.XLOOKUP(B134,'A-b-⑥工资核算'!J:J,'A-b-⑥工资核算'!K:K,0)</f>
        <v>老店</v>
      </c>
      <c r="D134" s="5">
        <f>_xlfn.XLOOKUP(A134,'B-a-26考勤汇总表'!D:D,'B-a-26考勤汇总表'!AP:AP,0)</f>
        <v>31</v>
      </c>
      <c r="E134" s="5">
        <f>IF(A134="","",_xlfn.XLOOKUP(A134,'B-a-26考勤汇总表'!D:D,'B-a-26考勤汇总表'!U:U,0))</f>
        <v>0</v>
      </c>
      <c r="F134" s="5" t="str">
        <f t="shared" si="19"/>
        <v/>
      </c>
      <c r="G134" s="5">
        <f>_xlfn.XLOOKUP('健康师-人工底薪'!A134,'B-a-③呈现-消耗明细表③'!C:C,'B-a-③呈现-消耗明细表③'!D:D,0)</f>
        <v>118</v>
      </c>
      <c r="H134" s="5">
        <f>_xlfn.XLOOKUP(A134,'B-a-③呈现-消耗明细表③'!C:C,'B-a-③呈现-消耗明细表③'!E:E,0)</f>
        <v>19040.330000000002</v>
      </c>
      <c r="I134" s="5">
        <f>IF(F134="",LOOKUP(G134,'A-b-⑥工资核算'!$C$4:$C$7,'A-b-⑥工资核算'!$E$4:$E$7),"")</f>
        <v>1</v>
      </c>
      <c r="J134" s="5">
        <f>IF(F134="",LOOKUP(H134,'A-b-⑥工资核算'!$D$4:$D$7,'A-b-⑥工资核算'!$E$4:$E$7),"")</f>
        <v>1</v>
      </c>
      <c r="K134" s="5">
        <f>IF(AND(I134&gt;0,J134&gt;0),MIN(I134,J134),IF(OR(LOOKUP(G134,'A-b-⑥工资核算'!$C$4:$C$7,'A-b-⑥工资核算'!$E$4:$E$7)&gt;0,LOOKUP(H134,'A-b-⑥工资核算'!$D$4:$D$7,'A-b-⑥工资核算'!$E$4:$E$7)&gt;0),1,0))</f>
        <v>1</v>
      </c>
      <c r="L134" s="5" cm="1">
        <f t="array" ref="L134">IF(A134="","",IF(F134="",_xlfn.IFS(K134='A-b-⑥工资核算'!$E$4,'A-b-⑥工资核算'!$B$4,K134='A-b-⑥工资核算'!$E$5,'A-b-⑥工资核算'!$B$5,K134='A-b-⑥工资核算'!$E$6,'A-b-⑥工资核算'!$B$6,'健康师-人工底薪'!K134='A-b-⑥工资核算'!$E$7,'A-b-⑥工资核算'!$B$7),0))</f>
        <v>2000</v>
      </c>
      <c r="M134" s="7" t="str">
        <f t="shared" si="20"/>
        <v/>
      </c>
      <c r="N134" s="7" t="str">
        <f t="shared" si="21"/>
        <v/>
      </c>
      <c r="O134" s="46" t="str">
        <f>IF(F134="","",LOOKUP(M134,'A-b-⑥工资核算'!$F$4:$F$7,'A-b-⑥工资核算'!$E$4:$E$7))</f>
        <v/>
      </c>
      <c r="P134" s="46" t="str">
        <f>IF(F134="","",LOOKUP(N134,'A-b-⑥工资核算'!$G$4:$G$7,'A-b-⑥工资核算'!$E$4:$E$7))</f>
        <v/>
      </c>
      <c r="Q134" s="5">
        <f>IF(F134="不足",IF(AND(O134&gt;0,P134&gt;0),MIN(O134,P134),IF(OR(LOOKUP(M134,'A-b-⑥工资核算'!$F$4:$F$7,'A-b-⑥工资核算'!$E$4:$E$7)&gt;0,LOOKUP(N134,'A-b-⑥工资核算'!$G$4:$G$7,'A-b-⑥工资核算'!$E$4:$E$7)&gt;0),1,0)),0)</f>
        <v>0</v>
      </c>
      <c r="R134" s="5" cm="1">
        <f t="array" ref="R134">IF(F134="",0,_xlfn.IFS(Q134='A-b-⑥工资核算'!$E$4,'A-b-⑥工资核算'!$B$4,'健康师-人工底薪'!Q134='A-b-⑥工资核算'!$E$5,'A-b-⑥工资核算'!$B$5,Q134='A-b-⑥工资核算'!$E$6,'A-b-⑥工资核算'!$B$6,'健康师-人工底薪'!Q134='A-b-⑥工资核算'!$E$7,'A-b-⑥工资核算'!$B$7))</f>
        <v>0</v>
      </c>
      <c r="S134" s="5">
        <f t="shared" si="22"/>
        <v>2000</v>
      </c>
      <c r="T134" s="5">
        <f t="shared" si="23"/>
        <v>0</v>
      </c>
      <c r="U134" s="8">
        <f t="shared" si="24"/>
        <v>2000</v>
      </c>
      <c r="V134" s="5" t="str">
        <f>IF(F134="",IF(C134=$V$5,IF(F134="",LOOKUP(G134,'A-b-⑥工资核算'!$C$12:$C$15,'A-b-⑥工资核算'!$D$12:$D$15),""),""),"")</f>
        <v/>
      </c>
      <c r="W134" s="5" t="str">
        <f t="shared" si="25"/>
        <v/>
      </c>
      <c r="X134" s="5" t="str">
        <f t="shared" si="26"/>
        <v/>
      </c>
      <c r="Y134" s="5" cm="1">
        <f t="array" ref="Y134">IF(X134="",0,_xlfn.IFS(X134='A-b-⑥工资核算'!$D$12,'A-b-⑥工资核算'!$B$12,X134='A-b-⑥工资核算'!$D$13,'A-b-⑥工资核算'!$B$13,X134='A-b-⑥工资核算'!$D$14,'A-b-⑥工资核算'!$B$14,'健康师-人工底薪'!X134='A-b-⑥工资核算'!$D$15,'A-b-⑥工资核算'!$B$15))</f>
        <v>0</v>
      </c>
      <c r="Z134" s="9" t="str">
        <f>IF(C134=$V$5,IF(F134="不足",LOOKUP(M134,'A-b-⑥工资核算'!$E$12:$E$15,'A-b-⑥工资核算'!$D$12:$D$15),""),"")</f>
        <v/>
      </c>
      <c r="AA134" s="9" t="str">
        <f t="shared" si="27"/>
        <v/>
      </c>
      <c r="AB134" s="5" t="str">
        <f t="shared" si="28"/>
        <v/>
      </c>
      <c r="AC134" s="5" cm="1">
        <f t="array" ref="AC134">IF(AB134="",0,_xlfn.IFS(AB134='A-b-⑥工资核算'!$D$12,'A-b-⑥工资核算'!$B$12,AB134='A-b-⑥工资核算'!$D$13,'A-b-⑥工资核算'!$B$13,AB134='A-b-⑥工资核算'!$D$14,'A-b-⑥工资核算'!$B$14,AB134='A-b-⑥工资核算'!$D$15,'A-b-⑥工资核算'!$B$15))</f>
        <v>0</v>
      </c>
      <c r="AD134" s="9">
        <f t="shared" si="29"/>
        <v>0</v>
      </c>
      <c r="AE134" s="8">
        <f t="shared" si="32"/>
        <v>0</v>
      </c>
      <c r="AF134" s="18">
        <f t="shared" si="33"/>
        <v>2000</v>
      </c>
      <c r="AG134" s="9">
        <f t="shared" si="30"/>
        <v>2000</v>
      </c>
      <c r="AH134" s="55">
        <f>_xlfn.XLOOKUP(A134,[1]工资核对的全字段!$C:$C,[1]工资核对的全字段!$BC:$BC,0)</f>
        <v>2000</v>
      </c>
      <c r="AI134" s="55">
        <f t="shared" si="31"/>
        <v>0</v>
      </c>
    </row>
    <row r="135" spans="1:35" ht="15.75" customHeight="1" x14ac:dyDescent="0.15">
      <c r="A135" s="5" t="str">
        <v>刘丽华</v>
      </c>
      <c r="B135" s="5" t="str">
        <f>_xlfn.XLOOKUP(A135,'B-a-26考勤汇总表'!D:D,'B-a-26考勤汇总表'!A:A,0)</f>
        <v>优品道</v>
      </c>
      <c r="C135" s="5" t="str">
        <f>_xlfn.XLOOKUP(B135,'A-b-⑥工资核算'!J:J,'A-b-⑥工资核算'!K:K,0)</f>
        <v>老店</v>
      </c>
      <c r="D135" s="5">
        <f>_xlfn.XLOOKUP(A135,'B-a-26考勤汇总表'!D:D,'B-a-26考勤汇总表'!AP:AP,0)</f>
        <v>31</v>
      </c>
      <c r="E135" s="5">
        <f>IF(A135="","",_xlfn.XLOOKUP(A135,'B-a-26考勤汇总表'!D:D,'B-a-26考勤汇总表'!U:U,0))</f>
        <v>0</v>
      </c>
      <c r="F135" s="5" t="str">
        <f t="shared" si="19"/>
        <v/>
      </c>
      <c r="G135" s="5">
        <f>_xlfn.XLOOKUP('健康师-人工底薪'!A135,'B-a-③呈现-消耗明细表③'!C:C,'B-a-③呈现-消耗明细表③'!D:D,0)</f>
        <v>102</v>
      </c>
      <c r="H135" s="5">
        <f>_xlfn.XLOOKUP(A135,'B-a-③呈现-消耗明细表③'!C:C,'B-a-③呈现-消耗明细表③'!E:E,0)</f>
        <v>6417.83</v>
      </c>
      <c r="I135" s="5">
        <f>IF(F135="",LOOKUP(G135,'A-b-⑥工资核算'!$C$4:$C$7,'A-b-⑥工资核算'!$E$4:$E$7),"")</f>
        <v>1</v>
      </c>
      <c r="J135" s="5">
        <f>IF(F135="",LOOKUP(H135,'A-b-⑥工资核算'!$D$4:$D$7,'A-b-⑥工资核算'!$E$4:$E$7),"")</f>
        <v>0</v>
      </c>
      <c r="K135" s="5">
        <f>IF(AND(I135&gt;0,J135&gt;0),MIN(I135,J135),IF(OR(LOOKUP(G135,'A-b-⑥工资核算'!$C$4:$C$7,'A-b-⑥工资核算'!$E$4:$E$7)&gt;0,LOOKUP(H135,'A-b-⑥工资核算'!$D$4:$D$7,'A-b-⑥工资核算'!$E$4:$E$7)&gt;0),1,0))</f>
        <v>1</v>
      </c>
      <c r="L135" s="5" cm="1">
        <f t="array" ref="L135">IF(A135="","",IF(F135="",_xlfn.IFS(K135='A-b-⑥工资核算'!$E$4,'A-b-⑥工资核算'!$B$4,K135='A-b-⑥工资核算'!$E$5,'A-b-⑥工资核算'!$B$5,K135='A-b-⑥工资核算'!$E$6,'A-b-⑥工资核算'!$B$6,'健康师-人工底薪'!K135='A-b-⑥工资核算'!$E$7,'A-b-⑥工资核算'!$B$7),0))</f>
        <v>2000</v>
      </c>
      <c r="M135" s="7" t="str">
        <f t="shared" si="20"/>
        <v/>
      </c>
      <c r="N135" s="7" t="str">
        <f t="shared" si="21"/>
        <v/>
      </c>
      <c r="O135" s="46" t="str">
        <f>IF(F135="","",LOOKUP(M135,'A-b-⑥工资核算'!$F$4:$F$7,'A-b-⑥工资核算'!$E$4:$E$7))</f>
        <v/>
      </c>
      <c r="P135" s="46" t="str">
        <f>IF(F135="","",LOOKUP(N135,'A-b-⑥工资核算'!$G$4:$G$7,'A-b-⑥工资核算'!$E$4:$E$7))</f>
        <v/>
      </c>
      <c r="Q135" s="5">
        <f>IF(F135="不足",IF(AND(O135&gt;0,P135&gt;0),MIN(O135,P135),IF(OR(LOOKUP(M135,'A-b-⑥工资核算'!$F$4:$F$7,'A-b-⑥工资核算'!$E$4:$E$7)&gt;0,LOOKUP(N135,'A-b-⑥工资核算'!$G$4:$G$7,'A-b-⑥工资核算'!$E$4:$E$7)&gt;0),1,0)),0)</f>
        <v>0</v>
      </c>
      <c r="R135" s="5" cm="1">
        <f t="array" ref="R135">IF(F135="",0,_xlfn.IFS(Q135='A-b-⑥工资核算'!$E$4,'A-b-⑥工资核算'!$B$4,'健康师-人工底薪'!Q135='A-b-⑥工资核算'!$E$5,'A-b-⑥工资核算'!$B$5,Q135='A-b-⑥工资核算'!$E$6,'A-b-⑥工资核算'!$B$6,'健康师-人工底薪'!Q135='A-b-⑥工资核算'!$E$7,'A-b-⑥工资核算'!$B$7))</f>
        <v>0</v>
      </c>
      <c r="S135" s="5">
        <f t="shared" si="22"/>
        <v>2000</v>
      </c>
      <c r="T135" s="5">
        <f t="shared" si="23"/>
        <v>0</v>
      </c>
      <c r="U135" s="8">
        <f t="shared" si="24"/>
        <v>2000</v>
      </c>
      <c r="V135" s="5" t="str">
        <f>IF(F135="",IF(C135=$V$5,IF(F135="",LOOKUP(G135,'A-b-⑥工资核算'!$C$12:$C$15,'A-b-⑥工资核算'!$D$12:$D$15),""),""),"")</f>
        <v/>
      </c>
      <c r="W135" s="5" t="str">
        <f t="shared" si="25"/>
        <v/>
      </c>
      <c r="X135" s="5" t="str">
        <f t="shared" si="26"/>
        <v/>
      </c>
      <c r="Y135" s="5" cm="1">
        <f t="array" ref="Y135">IF(X135="",0,_xlfn.IFS(X135='A-b-⑥工资核算'!$D$12,'A-b-⑥工资核算'!$B$12,X135='A-b-⑥工资核算'!$D$13,'A-b-⑥工资核算'!$B$13,X135='A-b-⑥工资核算'!$D$14,'A-b-⑥工资核算'!$B$14,'健康师-人工底薪'!X135='A-b-⑥工资核算'!$D$15,'A-b-⑥工资核算'!$B$15))</f>
        <v>0</v>
      </c>
      <c r="Z135" s="9" t="str">
        <f>IF(C135=$V$5,IF(F135="不足",LOOKUP(M135,'A-b-⑥工资核算'!$E$12:$E$15,'A-b-⑥工资核算'!$D$12:$D$15),""),"")</f>
        <v/>
      </c>
      <c r="AA135" s="9" t="str">
        <f t="shared" si="27"/>
        <v/>
      </c>
      <c r="AB135" s="5" t="str">
        <f t="shared" si="28"/>
        <v/>
      </c>
      <c r="AC135" s="5" cm="1">
        <f t="array" ref="AC135">IF(AB135="",0,_xlfn.IFS(AB135='A-b-⑥工资核算'!$D$12,'A-b-⑥工资核算'!$B$12,AB135='A-b-⑥工资核算'!$D$13,'A-b-⑥工资核算'!$B$13,AB135='A-b-⑥工资核算'!$D$14,'A-b-⑥工资核算'!$B$14,AB135='A-b-⑥工资核算'!$D$15,'A-b-⑥工资核算'!$B$15))</f>
        <v>0</v>
      </c>
      <c r="AD135" s="9">
        <f t="shared" si="29"/>
        <v>0</v>
      </c>
      <c r="AE135" s="8">
        <f t="shared" ref="AE135:AE166" si="34">ROUNDUP(AD135/DAY(DATE($A$3,$B$3+1,0))*D135,2)</f>
        <v>0</v>
      </c>
      <c r="AF135" s="18">
        <f t="shared" ref="AF135:AF166" si="35">AE135+U135</f>
        <v>2000</v>
      </c>
      <c r="AG135" s="9">
        <f t="shared" si="30"/>
        <v>2000</v>
      </c>
      <c r="AH135" s="55">
        <f>_xlfn.XLOOKUP(A135,[1]工资核对的全字段!$C:$C,[1]工资核对的全字段!$BC:$BC,0)</f>
        <v>2000</v>
      </c>
      <c r="AI135" s="55">
        <f t="shared" si="31"/>
        <v>0</v>
      </c>
    </row>
    <row r="136" spans="1:35" ht="15.75" customHeight="1" x14ac:dyDescent="0.15">
      <c r="A136" s="5" t="str">
        <v>周林</v>
      </c>
      <c r="B136" s="5" t="str">
        <f>_xlfn.XLOOKUP(A136,'B-a-26考勤汇总表'!D:D,'B-a-26考勤汇总表'!A:A,0)</f>
        <v>大源</v>
      </c>
      <c r="C136" s="5" t="str">
        <f>_xlfn.XLOOKUP(B136,'A-b-⑥工资核算'!J:J,'A-b-⑥工资核算'!K:K,0)</f>
        <v>老店</v>
      </c>
      <c r="D136" s="5">
        <f>_xlfn.XLOOKUP(A136,'B-a-26考勤汇总表'!D:D,'B-a-26考勤汇总表'!AP:AP,0)</f>
        <v>31</v>
      </c>
      <c r="E136" s="5">
        <f>IF(A136="","",_xlfn.XLOOKUP(A136,'B-a-26考勤汇总表'!D:D,'B-a-26考勤汇总表'!U:U,0))</f>
        <v>0</v>
      </c>
      <c r="F136" s="5" t="str">
        <f t="shared" ref="F136:F176" si="36">IF(A136="","",IF(D136&lt;DAY(DATE($A$3, $B$3+1, 0)),"不足",""))</f>
        <v/>
      </c>
      <c r="G136" s="5">
        <f>_xlfn.XLOOKUP('健康师-人工底薪'!A136,'B-a-③呈现-消耗明细表③'!C:C,'B-a-③呈现-消耗明细表③'!D:D,0)</f>
        <v>122</v>
      </c>
      <c r="H136" s="5">
        <f>_xlfn.XLOOKUP(A136,'B-a-③呈现-消耗明细表③'!C:C,'B-a-③呈现-消耗明细表③'!E:E,0)</f>
        <v>14187.07</v>
      </c>
      <c r="I136" s="5">
        <f>IF(F136="",LOOKUP(G136,'A-b-⑥工资核算'!$C$4:$C$7,'A-b-⑥工资核算'!$E$4:$E$7),"")</f>
        <v>1</v>
      </c>
      <c r="J136" s="5">
        <f>IF(F136="",LOOKUP(H136,'A-b-⑥工资核算'!$D$4:$D$7,'A-b-⑥工资核算'!$E$4:$E$7),"")</f>
        <v>1</v>
      </c>
      <c r="K136" s="5">
        <f>IF(AND(I136&gt;0,J136&gt;0),MIN(I136,J136),IF(OR(LOOKUP(G136,'A-b-⑥工资核算'!$C$4:$C$7,'A-b-⑥工资核算'!$E$4:$E$7)&gt;0,LOOKUP(H136,'A-b-⑥工资核算'!$D$4:$D$7,'A-b-⑥工资核算'!$E$4:$E$7)&gt;0),1,0))</f>
        <v>1</v>
      </c>
      <c r="L136" s="5" cm="1">
        <f t="array" ref="L136">IF(A136="","",IF(F136="",_xlfn.IFS(K136='A-b-⑥工资核算'!$E$4,'A-b-⑥工资核算'!$B$4,K136='A-b-⑥工资核算'!$E$5,'A-b-⑥工资核算'!$B$5,K136='A-b-⑥工资核算'!$E$6,'A-b-⑥工资核算'!$B$6,'健康师-人工底薪'!K136='A-b-⑥工资核算'!$E$7,'A-b-⑥工资核算'!$B$7),0))</f>
        <v>2000</v>
      </c>
      <c r="M136" s="7" t="str">
        <f t="shared" ref="M136:M176" si="37">IF(F136="","",IFERROR(G136/D136,0))</f>
        <v/>
      </c>
      <c r="N136" s="7" t="str">
        <f t="shared" ref="N136:N176" si="38">IF(F136="","",IFERROR(H136/D136,0))</f>
        <v/>
      </c>
      <c r="O136" s="46" t="str">
        <f>IF(F136="","",LOOKUP(M136,'A-b-⑥工资核算'!$F$4:$F$7,'A-b-⑥工资核算'!$E$4:$E$7))</f>
        <v/>
      </c>
      <c r="P136" s="46" t="str">
        <f>IF(F136="","",LOOKUP(N136,'A-b-⑥工资核算'!$G$4:$G$7,'A-b-⑥工资核算'!$E$4:$E$7))</f>
        <v/>
      </c>
      <c r="Q136" s="5">
        <f>IF(F136="不足",IF(AND(O136&gt;0,P136&gt;0),MIN(O136,P136),IF(OR(LOOKUP(M136,'A-b-⑥工资核算'!$F$4:$F$7,'A-b-⑥工资核算'!$E$4:$E$7)&gt;0,LOOKUP(N136,'A-b-⑥工资核算'!$G$4:$G$7,'A-b-⑥工资核算'!$E$4:$E$7)&gt;0),1,0)),0)</f>
        <v>0</v>
      </c>
      <c r="R136" s="5" cm="1">
        <f t="array" ref="R136">IF(F136="",0,_xlfn.IFS(Q136='A-b-⑥工资核算'!$E$4,'A-b-⑥工资核算'!$B$4,'健康师-人工底薪'!Q136='A-b-⑥工资核算'!$E$5,'A-b-⑥工资核算'!$B$5,Q136='A-b-⑥工资核算'!$E$6,'A-b-⑥工资核算'!$B$6,'健康师-人工底薪'!Q136='A-b-⑥工资核算'!$E$7,'A-b-⑥工资核算'!$B$7))</f>
        <v>0</v>
      </c>
      <c r="S136" s="5">
        <f t="shared" ref="S136:S176" si="39">R136+L136</f>
        <v>2000</v>
      </c>
      <c r="T136" s="5">
        <f t="shared" ref="T136:T176" si="40">ROUNDUP(R136/DAY(DATE($A$3, $B$3+1, 0)),2)*E136</f>
        <v>0</v>
      </c>
      <c r="U136" s="8">
        <f t="shared" ref="U136:U175" si="41">IF(C136="新店",0,S136/DAY(DATE($A$3,$B$3+1,0))*D136)</f>
        <v>2000</v>
      </c>
      <c r="V136" s="5" t="str">
        <f>IF(F136="",IF(C136=$V$5,IF(F136="",LOOKUP(G136,'A-b-⑥工资核算'!$C$12:$C$15,'A-b-⑥工资核算'!$D$12:$D$15),""),""),"")</f>
        <v/>
      </c>
      <c r="W136" s="5" t="str">
        <f t="shared" ref="W136:W176" si="42">IF(F136="",IF(C136=$V$5,1,""),"")</f>
        <v/>
      </c>
      <c r="X136" s="5" t="str">
        <f t="shared" ref="X136:X176" si="43">IF(F136="",IF(C136=$V$5,IF(AND(V136&gt;0,W136&gt;0),MIN(V136,W136),IF(OR(V136&gt;0,W136&gt;0),1,"")),""),"")</f>
        <v/>
      </c>
      <c r="Y136" s="5" cm="1">
        <f t="array" ref="Y136">IF(X136="",0,_xlfn.IFS(X136='A-b-⑥工资核算'!$D$12,'A-b-⑥工资核算'!$B$12,X136='A-b-⑥工资核算'!$D$13,'A-b-⑥工资核算'!$B$13,X136='A-b-⑥工资核算'!$D$14,'A-b-⑥工资核算'!$B$14,'健康师-人工底薪'!X136='A-b-⑥工资核算'!$D$15,'A-b-⑥工资核算'!$B$15))</f>
        <v>0</v>
      </c>
      <c r="Z136" s="9" t="str">
        <f>IF(C136=$V$5,IF(F136="不足",LOOKUP(M136,'A-b-⑥工资核算'!$E$12:$E$15,'A-b-⑥工资核算'!$D$12:$D$15),""),"")</f>
        <v/>
      </c>
      <c r="AA136" s="9" t="str">
        <f t="shared" ref="AA136:AA176" si="44">IF(F136="不足",IF(C136=$V$5,1,""),"")</f>
        <v/>
      </c>
      <c r="AB136" s="5" t="str">
        <f t="shared" ref="AB136:AB176" si="45">IF(F136="不足",IF(C136=$V$5,IF(AND(Z136&gt;0,AA136&gt;0),MIN(Z136,AA136),IF(OR(Z136&gt;0,AA136&gt;0),1,"")),""),"")</f>
        <v/>
      </c>
      <c r="AC136" s="5" cm="1">
        <f t="array" ref="AC136">IF(AB136="",0,_xlfn.IFS(AB136='A-b-⑥工资核算'!$D$12,'A-b-⑥工资核算'!$B$12,AB136='A-b-⑥工资核算'!$D$13,'A-b-⑥工资核算'!$B$13,AB136='A-b-⑥工资核算'!$D$14,'A-b-⑥工资核算'!$B$14,AB136='A-b-⑥工资核算'!$D$15,'A-b-⑥工资核算'!$B$15))</f>
        <v>0</v>
      </c>
      <c r="AD136" s="9">
        <f t="shared" ref="AD136:AD176" si="46">AC136+Y136</f>
        <v>0</v>
      </c>
      <c r="AE136" s="8">
        <f t="shared" si="34"/>
        <v>0</v>
      </c>
      <c r="AF136" s="18">
        <f t="shared" si="35"/>
        <v>2000</v>
      </c>
      <c r="AG136" s="9">
        <f t="shared" ref="AG136:AG176" si="47">S136+AD136</f>
        <v>2000</v>
      </c>
      <c r="AH136" s="55">
        <f>_xlfn.XLOOKUP(A136,[1]工资核对的全字段!$C:$C,[1]工资核对的全字段!$BC:$BC,0)</f>
        <v>2000</v>
      </c>
      <c r="AI136" s="55">
        <f t="shared" ref="AI136:AI182" si="48">AH136-AF136</f>
        <v>0</v>
      </c>
    </row>
    <row r="137" spans="1:35" ht="15.75" customHeight="1" x14ac:dyDescent="0.15">
      <c r="A137" s="5" t="str">
        <v>钟秦</v>
      </c>
      <c r="B137" s="5" t="str">
        <f>_xlfn.XLOOKUP(A137,'B-a-26考勤汇总表'!D:D,'B-a-26考勤汇总表'!A:A,0)</f>
        <v>大源</v>
      </c>
      <c r="C137" s="5" t="str">
        <f>_xlfn.XLOOKUP(B137,'A-b-⑥工资核算'!J:J,'A-b-⑥工资核算'!K:K,0)</f>
        <v>老店</v>
      </c>
      <c r="D137" s="5">
        <f>_xlfn.XLOOKUP(A137,'B-a-26考勤汇总表'!D:D,'B-a-26考勤汇总表'!AP:AP,0)</f>
        <v>31</v>
      </c>
      <c r="E137" s="5">
        <f>IF(A137="","",_xlfn.XLOOKUP(A137,'B-a-26考勤汇总表'!D:D,'B-a-26考勤汇总表'!U:U,0))</f>
        <v>0</v>
      </c>
      <c r="F137" s="5" t="str">
        <f t="shared" si="36"/>
        <v/>
      </c>
      <c r="G137" s="5">
        <f>_xlfn.XLOOKUP('健康师-人工底薪'!A137,'B-a-③呈现-消耗明细表③'!C:C,'B-a-③呈现-消耗明细表③'!D:D,0)</f>
        <v>96</v>
      </c>
      <c r="H137" s="5">
        <f>_xlfn.XLOOKUP(A137,'B-a-③呈现-消耗明细表③'!C:C,'B-a-③呈现-消耗明细表③'!E:E,0)</f>
        <v>9214.99</v>
      </c>
      <c r="I137" s="5">
        <f>IF(F137="",LOOKUP(G137,'A-b-⑥工资核算'!$C$4:$C$7,'A-b-⑥工资核算'!$E$4:$E$7),"")</f>
        <v>1</v>
      </c>
      <c r="J137" s="5">
        <f>IF(F137="",LOOKUP(H137,'A-b-⑥工资核算'!$D$4:$D$7,'A-b-⑥工资核算'!$E$4:$E$7),"")</f>
        <v>0</v>
      </c>
      <c r="K137" s="5">
        <f>IF(AND(I137&gt;0,J137&gt;0),MIN(I137,J137),IF(OR(LOOKUP(G137,'A-b-⑥工资核算'!$C$4:$C$7,'A-b-⑥工资核算'!$E$4:$E$7)&gt;0,LOOKUP(H137,'A-b-⑥工资核算'!$D$4:$D$7,'A-b-⑥工资核算'!$E$4:$E$7)&gt;0),1,0))</f>
        <v>1</v>
      </c>
      <c r="L137" s="5" cm="1">
        <f t="array" ref="L137">IF(A137="","",IF(F137="",_xlfn.IFS(K137='A-b-⑥工资核算'!$E$4,'A-b-⑥工资核算'!$B$4,K137='A-b-⑥工资核算'!$E$5,'A-b-⑥工资核算'!$B$5,K137='A-b-⑥工资核算'!$E$6,'A-b-⑥工资核算'!$B$6,'健康师-人工底薪'!K137='A-b-⑥工资核算'!$E$7,'A-b-⑥工资核算'!$B$7),0))</f>
        <v>2000</v>
      </c>
      <c r="M137" s="7" t="str">
        <f t="shared" si="37"/>
        <v/>
      </c>
      <c r="N137" s="7" t="str">
        <f t="shared" si="38"/>
        <v/>
      </c>
      <c r="O137" s="46" t="str">
        <f>IF(F137="","",LOOKUP(M137,'A-b-⑥工资核算'!$F$4:$F$7,'A-b-⑥工资核算'!$E$4:$E$7))</f>
        <v/>
      </c>
      <c r="P137" s="46" t="str">
        <f>IF(F137="","",LOOKUP(N137,'A-b-⑥工资核算'!$G$4:$G$7,'A-b-⑥工资核算'!$E$4:$E$7))</f>
        <v/>
      </c>
      <c r="Q137" s="5">
        <f>IF(F137="不足",IF(AND(O137&gt;0,P137&gt;0),MIN(O137,P137),IF(OR(LOOKUP(M137,'A-b-⑥工资核算'!$F$4:$F$7,'A-b-⑥工资核算'!$E$4:$E$7)&gt;0,LOOKUP(N137,'A-b-⑥工资核算'!$G$4:$G$7,'A-b-⑥工资核算'!$E$4:$E$7)&gt;0),1,0)),0)</f>
        <v>0</v>
      </c>
      <c r="R137" s="5" cm="1">
        <f t="array" ref="R137">IF(F137="",0,_xlfn.IFS(Q137='A-b-⑥工资核算'!$E$4,'A-b-⑥工资核算'!$B$4,'健康师-人工底薪'!Q137='A-b-⑥工资核算'!$E$5,'A-b-⑥工资核算'!$B$5,Q137='A-b-⑥工资核算'!$E$6,'A-b-⑥工资核算'!$B$6,'健康师-人工底薪'!Q137='A-b-⑥工资核算'!$E$7,'A-b-⑥工资核算'!$B$7))</f>
        <v>0</v>
      </c>
      <c r="S137" s="5">
        <f t="shared" si="39"/>
        <v>2000</v>
      </c>
      <c r="T137" s="5">
        <f t="shared" si="40"/>
        <v>0</v>
      </c>
      <c r="U137" s="8">
        <f t="shared" si="41"/>
        <v>2000</v>
      </c>
      <c r="V137" s="5" t="str">
        <f>IF(F137="",IF(C137=$V$5,IF(F137="",LOOKUP(G137,'A-b-⑥工资核算'!$C$12:$C$15,'A-b-⑥工资核算'!$D$12:$D$15),""),""),"")</f>
        <v/>
      </c>
      <c r="W137" s="5" t="str">
        <f t="shared" si="42"/>
        <v/>
      </c>
      <c r="X137" s="5" t="str">
        <f t="shared" si="43"/>
        <v/>
      </c>
      <c r="Y137" s="5" cm="1">
        <f t="array" ref="Y137">IF(X137="",0,_xlfn.IFS(X137='A-b-⑥工资核算'!$D$12,'A-b-⑥工资核算'!$B$12,X137='A-b-⑥工资核算'!$D$13,'A-b-⑥工资核算'!$B$13,X137='A-b-⑥工资核算'!$D$14,'A-b-⑥工资核算'!$B$14,'健康师-人工底薪'!X137='A-b-⑥工资核算'!$D$15,'A-b-⑥工资核算'!$B$15))</f>
        <v>0</v>
      </c>
      <c r="Z137" s="9" t="str">
        <f>IF(C137=$V$5,IF(F137="不足",LOOKUP(M137,'A-b-⑥工资核算'!$E$12:$E$15,'A-b-⑥工资核算'!$D$12:$D$15),""),"")</f>
        <v/>
      </c>
      <c r="AA137" s="9" t="str">
        <f t="shared" si="44"/>
        <v/>
      </c>
      <c r="AB137" s="5" t="str">
        <f t="shared" si="45"/>
        <v/>
      </c>
      <c r="AC137" s="5" cm="1">
        <f t="array" ref="AC137">IF(AB137="",0,_xlfn.IFS(AB137='A-b-⑥工资核算'!$D$12,'A-b-⑥工资核算'!$B$12,AB137='A-b-⑥工资核算'!$D$13,'A-b-⑥工资核算'!$B$13,AB137='A-b-⑥工资核算'!$D$14,'A-b-⑥工资核算'!$B$14,AB137='A-b-⑥工资核算'!$D$15,'A-b-⑥工资核算'!$B$15))</f>
        <v>0</v>
      </c>
      <c r="AD137" s="9">
        <f t="shared" si="46"/>
        <v>0</v>
      </c>
      <c r="AE137" s="8">
        <f t="shared" si="34"/>
        <v>0</v>
      </c>
      <c r="AF137" s="18">
        <f t="shared" si="35"/>
        <v>2000</v>
      </c>
      <c r="AG137" s="9">
        <f t="shared" si="47"/>
        <v>2000</v>
      </c>
      <c r="AH137" s="55">
        <f>_xlfn.XLOOKUP(A137,[1]工资核对的全字段!$C:$C,[1]工资核对的全字段!$BC:$BC,0)</f>
        <v>2000</v>
      </c>
      <c r="AI137" s="55">
        <f t="shared" si="48"/>
        <v>0</v>
      </c>
    </row>
    <row r="138" spans="1:35" ht="15.75" customHeight="1" x14ac:dyDescent="0.15">
      <c r="A138" s="5" t="str">
        <v>李燕1</v>
      </c>
      <c r="B138" s="5" t="str">
        <f>_xlfn.XLOOKUP(A138,'B-a-26考勤汇总表'!D:D,'B-a-26考勤汇总表'!A:A,0)</f>
        <v>大源</v>
      </c>
      <c r="C138" s="5" t="str">
        <f>_xlfn.XLOOKUP(B138,'A-b-⑥工资核算'!J:J,'A-b-⑥工资核算'!K:K,0)</f>
        <v>老店</v>
      </c>
      <c r="D138" s="5">
        <f>_xlfn.XLOOKUP(A138,'B-a-26考勤汇总表'!D:D,'B-a-26考勤汇总表'!AP:AP,0)</f>
        <v>31</v>
      </c>
      <c r="E138" s="5">
        <f>IF(A138="","",_xlfn.XLOOKUP(A138,'B-a-26考勤汇总表'!D:D,'B-a-26考勤汇总表'!U:U,0))</f>
        <v>0</v>
      </c>
      <c r="F138" s="5" t="str">
        <f t="shared" si="36"/>
        <v/>
      </c>
      <c r="G138" s="5">
        <f>_xlfn.XLOOKUP('健康师-人工底薪'!A138,'B-a-③呈现-消耗明细表③'!C:C,'B-a-③呈现-消耗明细表③'!D:D,0)</f>
        <v>97</v>
      </c>
      <c r="H138" s="5">
        <f>_xlfn.XLOOKUP(A138,'B-a-③呈现-消耗明细表③'!C:C,'B-a-③呈现-消耗明细表③'!E:E,0)</f>
        <v>5717.98</v>
      </c>
      <c r="I138" s="5">
        <f>IF(F138="",LOOKUP(G138,'A-b-⑥工资核算'!$C$4:$C$7,'A-b-⑥工资核算'!$E$4:$E$7),"")</f>
        <v>1</v>
      </c>
      <c r="J138" s="5">
        <f>IF(F138="",LOOKUP(H138,'A-b-⑥工资核算'!$D$4:$D$7,'A-b-⑥工资核算'!$E$4:$E$7),"")</f>
        <v>0</v>
      </c>
      <c r="K138" s="5">
        <f>IF(AND(I138&gt;0,J138&gt;0),MIN(I138,J138),IF(OR(LOOKUP(G138,'A-b-⑥工资核算'!$C$4:$C$7,'A-b-⑥工资核算'!$E$4:$E$7)&gt;0,LOOKUP(H138,'A-b-⑥工资核算'!$D$4:$D$7,'A-b-⑥工资核算'!$E$4:$E$7)&gt;0),1,0))</f>
        <v>1</v>
      </c>
      <c r="L138" s="5" cm="1">
        <f t="array" ref="L138">IF(A138="","",IF(F138="",_xlfn.IFS(K138='A-b-⑥工资核算'!$E$4,'A-b-⑥工资核算'!$B$4,K138='A-b-⑥工资核算'!$E$5,'A-b-⑥工资核算'!$B$5,K138='A-b-⑥工资核算'!$E$6,'A-b-⑥工资核算'!$B$6,'健康师-人工底薪'!K138='A-b-⑥工资核算'!$E$7,'A-b-⑥工资核算'!$B$7),0))</f>
        <v>2000</v>
      </c>
      <c r="M138" s="7" t="str">
        <f t="shared" si="37"/>
        <v/>
      </c>
      <c r="N138" s="7" t="str">
        <f t="shared" si="38"/>
        <v/>
      </c>
      <c r="O138" s="46" t="str">
        <f>IF(F138="","",LOOKUP(M138,'A-b-⑥工资核算'!$F$4:$F$7,'A-b-⑥工资核算'!$E$4:$E$7))</f>
        <v/>
      </c>
      <c r="P138" s="46" t="str">
        <f>IF(F138="","",LOOKUP(N138,'A-b-⑥工资核算'!$G$4:$G$7,'A-b-⑥工资核算'!$E$4:$E$7))</f>
        <v/>
      </c>
      <c r="Q138" s="5">
        <f>IF(F138="不足",IF(AND(O138&gt;0,P138&gt;0),MIN(O138,P138),IF(OR(LOOKUP(M138,'A-b-⑥工资核算'!$F$4:$F$7,'A-b-⑥工资核算'!$E$4:$E$7)&gt;0,LOOKUP(N138,'A-b-⑥工资核算'!$G$4:$G$7,'A-b-⑥工资核算'!$E$4:$E$7)&gt;0),1,0)),0)</f>
        <v>0</v>
      </c>
      <c r="R138" s="5" cm="1">
        <f t="array" ref="R138">IF(F138="",0,_xlfn.IFS(Q138='A-b-⑥工资核算'!$E$4,'A-b-⑥工资核算'!$B$4,'健康师-人工底薪'!Q138='A-b-⑥工资核算'!$E$5,'A-b-⑥工资核算'!$B$5,Q138='A-b-⑥工资核算'!$E$6,'A-b-⑥工资核算'!$B$6,'健康师-人工底薪'!Q138='A-b-⑥工资核算'!$E$7,'A-b-⑥工资核算'!$B$7))</f>
        <v>0</v>
      </c>
      <c r="S138" s="5">
        <f t="shared" si="39"/>
        <v>2000</v>
      </c>
      <c r="T138" s="5">
        <f t="shared" si="40"/>
        <v>0</v>
      </c>
      <c r="U138" s="8">
        <f t="shared" si="41"/>
        <v>2000</v>
      </c>
      <c r="V138" s="5" t="str">
        <f>IF(F138="",IF(C138=$V$5,IF(F138="",LOOKUP(G138,'A-b-⑥工资核算'!$C$12:$C$15,'A-b-⑥工资核算'!$D$12:$D$15),""),""),"")</f>
        <v/>
      </c>
      <c r="W138" s="5" t="str">
        <f t="shared" si="42"/>
        <v/>
      </c>
      <c r="X138" s="5" t="str">
        <f t="shared" si="43"/>
        <v/>
      </c>
      <c r="Y138" s="5" cm="1">
        <f t="array" ref="Y138">IF(X138="",0,_xlfn.IFS(X138='A-b-⑥工资核算'!$D$12,'A-b-⑥工资核算'!$B$12,X138='A-b-⑥工资核算'!$D$13,'A-b-⑥工资核算'!$B$13,X138='A-b-⑥工资核算'!$D$14,'A-b-⑥工资核算'!$B$14,'健康师-人工底薪'!X138='A-b-⑥工资核算'!$D$15,'A-b-⑥工资核算'!$B$15))</f>
        <v>0</v>
      </c>
      <c r="Z138" s="9" t="str">
        <f>IF(C138=$V$5,IF(F138="不足",LOOKUP(M138,'A-b-⑥工资核算'!$E$12:$E$15,'A-b-⑥工资核算'!$D$12:$D$15),""),"")</f>
        <v/>
      </c>
      <c r="AA138" s="9" t="str">
        <f t="shared" si="44"/>
        <v/>
      </c>
      <c r="AB138" s="5" t="str">
        <f t="shared" si="45"/>
        <v/>
      </c>
      <c r="AC138" s="5" cm="1">
        <f t="array" ref="AC138">IF(AB138="",0,_xlfn.IFS(AB138='A-b-⑥工资核算'!$D$12,'A-b-⑥工资核算'!$B$12,AB138='A-b-⑥工资核算'!$D$13,'A-b-⑥工资核算'!$B$13,AB138='A-b-⑥工资核算'!$D$14,'A-b-⑥工资核算'!$B$14,AB138='A-b-⑥工资核算'!$D$15,'A-b-⑥工资核算'!$B$15))</f>
        <v>0</v>
      </c>
      <c r="AD138" s="9">
        <f t="shared" si="46"/>
        <v>0</v>
      </c>
      <c r="AE138" s="8">
        <f t="shared" si="34"/>
        <v>0</v>
      </c>
      <c r="AF138" s="18">
        <f t="shared" si="35"/>
        <v>2000</v>
      </c>
      <c r="AG138" s="9">
        <f t="shared" si="47"/>
        <v>2000</v>
      </c>
      <c r="AH138" s="55">
        <f>_xlfn.XLOOKUP(A138,[1]工资核对的全字段!$C:$C,[1]工资核对的全字段!$BC:$BC,0)</f>
        <v>2000</v>
      </c>
      <c r="AI138" s="55">
        <f t="shared" si="48"/>
        <v>0</v>
      </c>
    </row>
    <row r="139" spans="1:35" ht="15.75" customHeight="1" x14ac:dyDescent="0.15">
      <c r="A139" s="5" t="str">
        <v>陈世琳</v>
      </c>
      <c r="B139" s="5" t="str">
        <f>_xlfn.XLOOKUP(A139,'B-a-26考勤汇总表'!D:D,'B-a-26考勤汇总表'!A:A,0)</f>
        <v>大源</v>
      </c>
      <c r="C139" s="5" t="str">
        <f>_xlfn.XLOOKUP(B139,'A-b-⑥工资核算'!J:J,'A-b-⑥工资核算'!K:K,0)</f>
        <v>老店</v>
      </c>
      <c r="D139" s="5">
        <f>_xlfn.XLOOKUP(A139,'B-a-26考勤汇总表'!D:D,'B-a-26考勤汇总表'!AP:AP,0)</f>
        <v>31</v>
      </c>
      <c r="E139" s="5">
        <f>IF(A139="","",_xlfn.XLOOKUP(A139,'B-a-26考勤汇总表'!D:D,'B-a-26考勤汇总表'!U:U,0))</f>
        <v>0</v>
      </c>
      <c r="F139" s="5" t="str">
        <f t="shared" si="36"/>
        <v/>
      </c>
      <c r="G139" s="5">
        <f>_xlfn.XLOOKUP('健康师-人工底薪'!A139,'B-a-③呈现-消耗明细表③'!C:C,'B-a-③呈现-消耗明细表③'!D:D,0)</f>
        <v>120</v>
      </c>
      <c r="H139" s="5">
        <f>_xlfn.XLOOKUP(A139,'B-a-③呈现-消耗明细表③'!C:C,'B-a-③呈现-消耗明细表③'!E:E,0)</f>
        <v>20407.3</v>
      </c>
      <c r="I139" s="5">
        <f>IF(F139="",LOOKUP(G139,'A-b-⑥工资核算'!$C$4:$C$7,'A-b-⑥工资核算'!$E$4:$E$7),"")</f>
        <v>1</v>
      </c>
      <c r="J139" s="5">
        <f>IF(F139="",LOOKUP(H139,'A-b-⑥工资核算'!$D$4:$D$7,'A-b-⑥工资核算'!$E$4:$E$7),"")</f>
        <v>2</v>
      </c>
      <c r="K139" s="5">
        <f>IF(AND(I139&gt;0,J139&gt;0),MIN(I139,J139),IF(OR(LOOKUP(G139,'A-b-⑥工资核算'!$C$4:$C$7,'A-b-⑥工资核算'!$E$4:$E$7)&gt;0,LOOKUP(H139,'A-b-⑥工资核算'!$D$4:$D$7,'A-b-⑥工资核算'!$E$4:$E$7)&gt;0),1,0))</f>
        <v>1</v>
      </c>
      <c r="L139" s="5" cm="1">
        <f t="array" ref="L139">IF(A139="","",IF(F139="",_xlfn.IFS(K139='A-b-⑥工资核算'!$E$4,'A-b-⑥工资核算'!$B$4,K139='A-b-⑥工资核算'!$E$5,'A-b-⑥工资核算'!$B$5,K139='A-b-⑥工资核算'!$E$6,'A-b-⑥工资核算'!$B$6,'健康师-人工底薪'!K139='A-b-⑥工资核算'!$E$7,'A-b-⑥工资核算'!$B$7),0))</f>
        <v>2000</v>
      </c>
      <c r="M139" s="7" t="str">
        <f t="shared" si="37"/>
        <v/>
      </c>
      <c r="N139" s="7" t="str">
        <f t="shared" si="38"/>
        <v/>
      </c>
      <c r="O139" s="46" t="str">
        <f>IF(F139="","",LOOKUP(M139,'A-b-⑥工资核算'!$F$4:$F$7,'A-b-⑥工资核算'!$E$4:$E$7))</f>
        <v/>
      </c>
      <c r="P139" s="46" t="str">
        <f>IF(F139="","",LOOKUP(N139,'A-b-⑥工资核算'!$G$4:$G$7,'A-b-⑥工资核算'!$E$4:$E$7))</f>
        <v/>
      </c>
      <c r="Q139" s="5">
        <f>IF(F139="不足",IF(AND(O139&gt;0,P139&gt;0),MIN(O139,P139),IF(OR(LOOKUP(M139,'A-b-⑥工资核算'!$F$4:$F$7,'A-b-⑥工资核算'!$E$4:$E$7)&gt;0,LOOKUP(N139,'A-b-⑥工资核算'!$G$4:$G$7,'A-b-⑥工资核算'!$E$4:$E$7)&gt;0),1,0)),0)</f>
        <v>0</v>
      </c>
      <c r="R139" s="5" cm="1">
        <f t="array" ref="R139">IF(F139="",0,_xlfn.IFS(Q139='A-b-⑥工资核算'!$E$4,'A-b-⑥工资核算'!$B$4,'健康师-人工底薪'!Q139='A-b-⑥工资核算'!$E$5,'A-b-⑥工资核算'!$B$5,Q139='A-b-⑥工资核算'!$E$6,'A-b-⑥工资核算'!$B$6,'健康师-人工底薪'!Q139='A-b-⑥工资核算'!$E$7,'A-b-⑥工资核算'!$B$7))</f>
        <v>0</v>
      </c>
      <c r="S139" s="5">
        <f t="shared" si="39"/>
        <v>2000</v>
      </c>
      <c r="T139" s="5">
        <f t="shared" si="40"/>
        <v>0</v>
      </c>
      <c r="U139" s="8">
        <f t="shared" si="41"/>
        <v>2000</v>
      </c>
      <c r="V139" s="5" t="str">
        <f>IF(F139="",IF(C139=$V$5,IF(F139="",LOOKUP(G139,'A-b-⑥工资核算'!$C$12:$C$15,'A-b-⑥工资核算'!$D$12:$D$15),""),""),"")</f>
        <v/>
      </c>
      <c r="W139" s="5" t="str">
        <f t="shared" si="42"/>
        <v/>
      </c>
      <c r="X139" s="5" t="str">
        <f t="shared" si="43"/>
        <v/>
      </c>
      <c r="Y139" s="5" cm="1">
        <f t="array" ref="Y139">IF(X139="",0,_xlfn.IFS(X139='A-b-⑥工资核算'!$D$12,'A-b-⑥工资核算'!$B$12,X139='A-b-⑥工资核算'!$D$13,'A-b-⑥工资核算'!$B$13,X139='A-b-⑥工资核算'!$D$14,'A-b-⑥工资核算'!$B$14,'健康师-人工底薪'!X139='A-b-⑥工资核算'!$D$15,'A-b-⑥工资核算'!$B$15))</f>
        <v>0</v>
      </c>
      <c r="Z139" s="9" t="str">
        <f>IF(C139=$V$5,IF(F139="不足",LOOKUP(M139,'A-b-⑥工资核算'!$E$12:$E$15,'A-b-⑥工资核算'!$D$12:$D$15),""),"")</f>
        <v/>
      </c>
      <c r="AA139" s="9" t="str">
        <f t="shared" si="44"/>
        <v/>
      </c>
      <c r="AB139" s="5" t="str">
        <f t="shared" si="45"/>
        <v/>
      </c>
      <c r="AC139" s="5" cm="1">
        <f t="array" ref="AC139">IF(AB139="",0,_xlfn.IFS(AB139='A-b-⑥工资核算'!$D$12,'A-b-⑥工资核算'!$B$12,AB139='A-b-⑥工资核算'!$D$13,'A-b-⑥工资核算'!$B$13,AB139='A-b-⑥工资核算'!$D$14,'A-b-⑥工资核算'!$B$14,AB139='A-b-⑥工资核算'!$D$15,'A-b-⑥工资核算'!$B$15))</f>
        <v>0</v>
      </c>
      <c r="AD139" s="9">
        <f t="shared" si="46"/>
        <v>0</v>
      </c>
      <c r="AE139" s="8">
        <f t="shared" si="34"/>
        <v>0</v>
      </c>
      <c r="AF139" s="18">
        <f t="shared" si="35"/>
        <v>2000</v>
      </c>
      <c r="AG139" s="9">
        <f t="shared" si="47"/>
        <v>2000</v>
      </c>
      <c r="AH139" s="55">
        <f>_xlfn.XLOOKUP(A139,[1]工资核对的全字段!$C:$C,[1]工资核对的全字段!$BC:$BC,0)</f>
        <v>2000</v>
      </c>
      <c r="AI139" s="55">
        <f t="shared" si="48"/>
        <v>0</v>
      </c>
    </row>
    <row r="140" spans="1:35" s="57" customFormat="1" ht="15.75" customHeight="1" x14ac:dyDescent="0.15">
      <c r="A140" s="6" t="str">
        <v>张林英</v>
      </c>
      <c r="B140" s="6" t="str">
        <f>_xlfn.XLOOKUP(A140,'B-a-26考勤汇总表'!D:D,'B-a-26考勤汇总表'!A:A,0)</f>
        <v>大源</v>
      </c>
      <c r="C140" s="6" t="str">
        <f>_xlfn.XLOOKUP(B140,'A-b-⑥工资核算'!J:J,'A-b-⑥工资核算'!K:K,0)</f>
        <v>老店</v>
      </c>
      <c r="D140" s="6">
        <f>_xlfn.XLOOKUP(A140,'B-a-26考勤汇总表'!D:D,'B-a-26考勤汇总表'!AP:AP,0)</f>
        <v>1</v>
      </c>
      <c r="E140" s="6">
        <f>IF(A140="","",_xlfn.XLOOKUP(A140,'B-a-26考勤汇总表'!D:D,'B-a-26考勤汇总表'!U:U,0))</f>
        <v>0</v>
      </c>
      <c r="F140" s="6" t="str">
        <f t="shared" si="36"/>
        <v>不足</v>
      </c>
      <c r="G140" s="6">
        <f>_xlfn.XLOOKUP('健康师-人工底薪'!A140,'B-a-③呈现-消耗明细表③'!C:C,'B-a-③呈现-消耗明细表③'!D:D,0)</f>
        <v>2</v>
      </c>
      <c r="H140" s="6">
        <f>_xlfn.XLOOKUP(A140,'B-a-③呈现-消耗明细表③'!C:C,'B-a-③呈现-消耗明细表③'!E:E,0)</f>
        <v>81.13</v>
      </c>
      <c r="I140" s="6" t="str">
        <f>IF(F140="",LOOKUP(G140,'A-b-⑥工资核算'!$C$4:$C$7,'A-b-⑥工资核算'!$E$4:$E$7),"")</f>
        <v/>
      </c>
      <c r="J140" s="6" t="str">
        <f>IF(F140="",LOOKUP(H140,'A-b-⑥工资核算'!$D$4:$D$7,'A-b-⑥工资核算'!$E$4:$E$7),"")</f>
        <v/>
      </c>
      <c r="K140" s="6">
        <f>IF(AND(I140&gt;0,J140&gt;0),MIN(I140,J140),IF(OR(LOOKUP(G140,'A-b-⑥工资核算'!$C$4:$C$7,'A-b-⑥工资核算'!$E$4:$E$7)&gt;0,LOOKUP(H140,'A-b-⑥工资核算'!$D$4:$D$7,'A-b-⑥工资核算'!$E$4:$E$7)&gt;0),1,0))</f>
        <v>0</v>
      </c>
      <c r="L140" s="6" cm="1">
        <f t="array" ref="L140">IF(A140="","",IF(F140="",_xlfn.IFS(K140='A-b-⑥工资核算'!$E$4,'A-b-⑥工资核算'!$B$4,K140='A-b-⑥工资核算'!$E$5,'A-b-⑥工资核算'!$B$5,K140='A-b-⑥工资核算'!$E$6,'A-b-⑥工资核算'!$B$6,'健康师-人工底薪'!K140='A-b-⑥工资核算'!$E$7,'A-b-⑥工资核算'!$B$7),0))</f>
        <v>0</v>
      </c>
      <c r="M140" s="56">
        <f t="shared" si="37"/>
        <v>2</v>
      </c>
      <c r="N140" s="56">
        <f t="shared" si="38"/>
        <v>81.13</v>
      </c>
      <c r="O140" s="48">
        <f>IF(F140="","",LOOKUP(M140,'A-b-⑥工资核算'!$F$4:$F$7,'A-b-⑥工资核算'!$E$4:$E$7))</f>
        <v>0</v>
      </c>
      <c r="P140" s="48">
        <f>IF(F140="","",LOOKUP(N140,'A-b-⑥工资核算'!$G$4:$G$7,'A-b-⑥工资核算'!$E$4:$E$7))</f>
        <v>0</v>
      </c>
      <c r="Q140" s="6">
        <f>IF(F140="不足",IF(AND(O140&gt;0,P140&gt;0),MIN(O140,P140),IF(OR(LOOKUP(M140,'A-b-⑥工资核算'!$F$4:$F$7,'A-b-⑥工资核算'!$E$4:$E$7)&gt;0,LOOKUP(N140,'A-b-⑥工资核算'!$G$4:$G$7,'A-b-⑥工资核算'!$E$4:$E$7)&gt;0),1,0)),0)</f>
        <v>0</v>
      </c>
      <c r="R140" s="6" cm="1">
        <f t="array" ref="R140">IF(F140="",0,_xlfn.IFS(Q140='A-b-⑥工资核算'!$E$4,'A-b-⑥工资核算'!$B$4,'健康师-人工底薪'!Q140='A-b-⑥工资核算'!$E$5,'A-b-⑥工资核算'!$B$5,Q140='A-b-⑥工资核算'!$E$6,'A-b-⑥工资核算'!$B$6,'健康师-人工底薪'!Q140='A-b-⑥工资核算'!$E$7,'A-b-⑥工资核算'!$B$7))</f>
        <v>1800</v>
      </c>
      <c r="S140" s="6">
        <f t="shared" si="39"/>
        <v>1800</v>
      </c>
      <c r="T140" s="6">
        <f t="shared" si="40"/>
        <v>0</v>
      </c>
      <c r="U140" s="56">
        <f t="shared" si="41"/>
        <v>58.064516129032256</v>
      </c>
      <c r="V140" s="6" t="str">
        <f>IF(F140="",IF(C140=$V$5,IF(F140="",LOOKUP(G140,'A-b-⑥工资核算'!$C$12:$C$15,'A-b-⑥工资核算'!$D$12:$D$15),""),""),"")</f>
        <v/>
      </c>
      <c r="W140" s="6" t="str">
        <f t="shared" si="42"/>
        <v/>
      </c>
      <c r="X140" s="6" t="str">
        <f t="shared" si="43"/>
        <v/>
      </c>
      <c r="Y140" s="6" cm="1">
        <f t="array" ref="Y140">IF(X140="",0,_xlfn.IFS(X140='A-b-⑥工资核算'!$D$12,'A-b-⑥工资核算'!$B$12,X140='A-b-⑥工资核算'!$D$13,'A-b-⑥工资核算'!$B$13,X140='A-b-⑥工资核算'!$D$14,'A-b-⑥工资核算'!$B$14,'健康师-人工底薪'!X140='A-b-⑥工资核算'!$D$15,'A-b-⑥工资核算'!$B$15))</f>
        <v>0</v>
      </c>
      <c r="Z140" s="57" t="str">
        <f>IF(C140=$V$5,IF(F140="不足",LOOKUP(M140,'A-b-⑥工资核算'!$E$12:$E$15,'A-b-⑥工资核算'!$D$12:$D$15),""),"")</f>
        <v/>
      </c>
      <c r="AA140" s="57" t="str">
        <f t="shared" si="44"/>
        <v/>
      </c>
      <c r="AB140" s="6" t="str">
        <f t="shared" si="45"/>
        <v/>
      </c>
      <c r="AC140" s="6" cm="1">
        <f t="array" ref="AC140">IF(AB140="",0,_xlfn.IFS(AB140='A-b-⑥工资核算'!$D$12,'A-b-⑥工资核算'!$B$12,AB140='A-b-⑥工资核算'!$D$13,'A-b-⑥工资核算'!$B$13,AB140='A-b-⑥工资核算'!$D$14,'A-b-⑥工资核算'!$B$14,AB140='A-b-⑥工资核算'!$D$15,'A-b-⑥工资核算'!$B$15))</f>
        <v>0</v>
      </c>
      <c r="AD140" s="57">
        <f t="shared" si="46"/>
        <v>0</v>
      </c>
      <c r="AE140" s="56">
        <f t="shared" si="34"/>
        <v>0</v>
      </c>
      <c r="AF140" s="58">
        <f t="shared" si="35"/>
        <v>58.064516129032256</v>
      </c>
      <c r="AG140" s="57">
        <f t="shared" si="47"/>
        <v>1800</v>
      </c>
      <c r="AH140" s="58">
        <f>_xlfn.XLOOKUP(A140,[1]工资核对的全字段!$C:$C,[1]工资核对的全字段!$BC:$BC,0)</f>
        <v>58.064516129032256</v>
      </c>
      <c r="AI140" s="58">
        <f t="shared" si="48"/>
        <v>0</v>
      </c>
    </row>
    <row r="141" spans="1:35" ht="15.75" customHeight="1" x14ac:dyDescent="0.15">
      <c r="A141" s="5" t="str">
        <v>马丽亚</v>
      </c>
      <c r="B141" s="5" t="str">
        <f>_xlfn.XLOOKUP(A141,'B-a-26考勤汇总表'!D:D,'B-a-26考勤汇总表'!A:A,0)</f>
        <v>红光</v>
      </c>
      <c r="C141" s="5" t="str">
        <f>_xlfn.XLOOKUP(B141,'A-b-⑥工资核算'!J:J,'A-b-⑥工资核算'!K:K,0)</f>
        <v>新店</v>
      </c>
      <c r="D141" s="5">
        <f>_xlfn.XLOOKUP(A141,'B-a-26考勤汇总表'!D:D,'B-a-26考勤汇总表'!AP:AP,0)</f>
        <v>31</v>
      </c>
      <c r="E141" s="5">
        <f>IF(A141="","",_xlfn.XLOOKUP(A141,'B-a-26考勤汇总表'!D:D,'B-a-26考勤汇总表'!U:U,0))</f>
        <v>0</v>
      </c>
      <c r="F141" s="5" t="str">
        <f t="shared" si="36"/>
        <v/>
      </c>
      <c r="G141" s="5">
        <f>_xlfn.XLOOKUP('健康师-人工底薪'!A141,'B-a-③呈现-消耗明细表③'!C:C,'B-a-③呈现-消耗明细表③'!D:D,0)</f>
        <v>99</v>
      </c>
      <c r="H141" s="5">
        <f>_xlfn.XLOOKUP(A141,'B-a-③呈现-消耗明细表③'!C:C,'B-a-③呈现-消耗明细表③'!E:E,0)</f>
        <v>15611.31</v>
      </c>
      <c r="I141" s="5">
        <f>IF(F141="",LOOKUP(G141,'A-b-⑥工资核算'!$C$4:$C$7,'A-b-⑥工资核算'!$E$4:$E$7),"")</f>
        <v>1</v>
      </c>
      <c r="J141" s="5">
        <f>IF(F141="",LOOKUP(H141,'A-b-⑥工资核算'!$D$4:$D$7,'A-b-⑥工资核算'!$E$4:$E$7),"")</f>
        <v>1</v>
      </c>
      <c r="K141" s="5">
        <f>IF(AND(I141&gt;0,J141&gt;0),MIN(I141,J141),IF(OR(LOOKUP(G141,'A-b-⑥工资核算'!$C$4:$C$7,'A-b-⑥工资核算'!$E$4:$E$7)&gt;0,LOOKUP(H141,'A-b-⑥工资核算'!$D$4:$D$7,'A-b-⑥工资核算'!$E$4:$E$7)&gt;0),1,0))</f>
        <v>1</v>
      </c>
      <c r="L141" s="5" cm="1">
        <f t="array" ref="L141">IF(A141="","",IF(F141="",_xlfn.IFS(K141='A-b-⑥工资核算'!$E$4,'A-b-⑥工资核算'!$B$4,K141='A-b-⑥工资核算'!$E$5,'A-b-⑥工资核算'!$B$5,K141='A-b-⑥工资核算'!$E$6,'A-b-⑥工资核算'!$B$6,'健康师-人工底薪'!K141='A-b-⑥工资核算'!$E$7,'A-b-⑥工资核算'!$B$7),0))</f>
        <v>2000</v>
      </c>
      <c r="M141" s="7" t="str">
        <f t="shared" si="37"/>
        <v/>
      </c>
      <c r="N141" s="7" t="str">
        <f t="shared" si="38"/>
        <v/>
      </c>
      <c r="O141" s="46" t="str">
        <f>IF(F141="","",LOOKUP(M141,'A-b-⑥工资核算'!$F$4:$F$7,'A-b-⑥工资核算'!$E$4:$E$7))</f>
        <v/>
      </c>
      <c r="P141" s="46" t="str">
        <f>IF(F141="","",LOOKUP(N141,'A-b-⑥工资核算'!$G$4:$G$7,'A-b-⑥工资核算'!$E$4:$E$7))</f>
        <v/>
      </c>
      <c r="Q141" s="5">
        <f>IF(F141="不足",IF(AND(O141&gt;0,P141&gt;0),MIN(O141,P141),IF(OR(LOOKUP(M141,'A-b-⑥工资核算'!$F$4:$F$7,'A-b-⑥工资核算'!$E$4:$E$7)&gt;0,LOOKUP(N141,'A-b-⑥工资核算'!$G$4:$G$7,'A-b-⑥工资核算'!$E$4:$E$7)&gt;0),1,0)),0)</f>
        <v>0</v>
      </c>
      <c r="R141" s="5" cm="1">
        <f t="array" ref="R141">IF(F141="",0,_xlfn.IFS(Q141='A-b-⑥工资核算'!$E$4,'A-b-⑥工资核算'!$B$4,'健康师-人工底薪'!Q141='A-b-⑥工资核算'!$E$5,'A-b-⑥工资核算'!$B$5,Q141='A-b-⑥工资核算'!$E$6,'A-b-⑥工资核算'!$B$6,'健康师-人工底薪'!Q141='A-b-⑥工资核算'!$E$7,'A-b-⑥工资核算'!$B$7))</f>
        <v>0</v>
      </c>
      <c r="S141" s="5">
        <f t="shared" si="39"/>
        <v>2000</v>
      </c>
      <c r="T141" s="5">
        <f t="shared" si="40"/>
        <v>0</v>
      </c>
      <c r="U141" s="8">
        <f t="shared" si="41"/>
        <v>0</v>
      </c>
      <c r="V141" s="5">
        <f>IF(F141="",IF(C141=$V$5,IF(F141="",LOOKUP(G141,'A-b-⑥工资核算'!$C$12:$C$15,'A-b-⑥工资核算'!$D$12:$D$15),""),""),"")</f>
        <v>1</v>
      </c>
      <c r="W141" s="5">
        <f t="shared" si="42"/>
        <v>1</v>
      </c>
      <c r="X141" s="5">
        <f t="shared" si="43"/>
        <v>1</v>
      </c>
      <c r="Y141" s="5" cm="1">
        <f t="array" ref="Y141">IF(X141="",0,_xlfn.IFS(X141='A-b-⑥工资核算'!$D$12,'A-b-⑥工资核算'!$B$12,X141='A-b-⑥工资核算'!$D$13,'A-b-⑥工资核算'!$B$13,X141='A-b-⑥工资核算'!$D$14,'A-b-⑥工资核算'!$B$14,'健康师-人工底薪'!X141='A-b-⑥工资核算'!$D$15,'A-b-⑥工资核算'!$B$15))</f>
        <v>2000</v>
      </c>
      <c r="Z141" s="9" t="str">
        <f>IF(C141=$V$5,IF(F141="不足",LOOKUP(M141,'A-b-⑥工资核算'!$E$12:$E$15,'A-b-⑥工资核算'!$D$12:$D$15),""),"")</f>
        <v/>
      </c>
      <c r="AA141" s="9" t="str">
        <f t="shared" si="44"/>
        <v/>
      </c>
      <c r="AB141" s="5" t="str">
        <f t="shared" si="45"/>
        <v/>
      </c>
      <c r="AC141" s="5" cm="1">
        <f t="array" ref="AC141">IF(AB141="",0,_xlfn.IFS(AB141='A-b-⑥工资核算'!$D$12,'A-b-⑥工资核算'!$B$12,AB141='A-b-⑥工资核算'!$D$13,'A-b-⑥工资核算'!$B$13,AB141='A-b-⑥工资核算'!$D$14,'A-b-⑥工资核算'!$B$14,AB141='A-b-⑥工资核算'!$D$15,'A-b-⑥工资核算'!$B$15))</f>
        <v>0</v>
      </c>
      <c r="AD141" s="9">
        <f t="shared" si="46"/>
        <v>2000</v>
      </c>
      <c r="AE141" s="8">
        <f t="shared" si="34"/>
        <v>2000</v>
      </c>
      <c r="AF141" s="18">
        <f t="shared" si="35"/>
        <v>2000</v>
      </c>
      <c r="AG141" s="9">
        <f t="shared" si="47"/>
        <v>4000</v>
      </c>
      <c r="AH141" s="55">
        <f>_xlfn.XLOOKUP(A141,[1]工资核对的全字段!$C:$C,[1]工资核对的全字段!$BC:$BC,0)</f>
        <v>2000</v>
      </c>
      <c r="AI141" s="55">
        <f t="shared" si="48"/>
        <v>0</v>
      </c>
    </row>
    <row r="142" spans="1:35" ht="15.75" customHeight="1" x14ac:dyDescent="0.15">
      <c r="A142" s="5" t="str">
        <v>阿衣尔扎</v>
      </c>
      <c r="B142" s="5" t="str">
        <f>_xlfn.XLOOKUP(A142,'B-a-26考勤汇总表'!D:D,'B-a-26考勤汇总表'!A:A,0)</f>
        <v>红光</v>
      </c>
      <c r="C142" s="5" t="str">
        <f>_xlfn.XLOOKUP(B142,'A-b-⑥工资核算'!J:J,'A-b-⑥工资核算'!K:K,0)</f>
        <v>新店</v>
      </c>
      <c r="D142" s="5">
        <f>_xlfn.XLOOKUP(A142,'B-a-26考勤汇总表'!D:D,'B-a-26考勤汇总表'!AP:AP,0)</f>
        <v>25</v>
      </c>
      <c r="E142" s="5">
        <f>IF(A142="","",_xlfn.XLOOKUP(A142,'B-a-26考勤汇总表'!D:D,'B-a-26考勤汇总表'!U:U,0))</f>
        <v>6</v>
      </c>
      <c r="F142" s="5" t="str">
        <f t="shared" si="36"/>
        <v>不足</v>
      </c>
      <c r="G142" s="5">
        <f>_xlfn.XLOOKUP('健康师-人工底薪'!A142,'B-a-③呈现-消耗明细表③'!C:C,'B-a-③呈现-消耗明细表③'!D:D,0)</f>
        <v>64</v>
      </c>
      <c r="H142" s="5">
        <f>_xlfn.XLOOKUP(A142,'B-a-③呈现-消耗明细表③'!C:C,'B-a-③呈现-消耗明细表③'!E:E,0)</f>
        <v>3537.89</v>
      </c>
      <c r="I142" s="5" t="str">
        <f>IF(F142="",LOOKUP(G142,'A-b-⑥工资核算'!$C$4:$C$7,'A-b-⑥工资核算'!$E$4:$E$7),"")</f>
        <v/>
      </c>
      <c r="J142" s="5" t="str">
        <f>IF(F142="",LOOKUP(H142,'A-b-⑥工资核算'!$D$4:$D$7,'A-b-⑥工资核算'!$E$4:$E$7),"")</f>
        <v/>
      </c>
      <c r="K142" s="5">
        <f>IF(AND(I142&gt;0,J142&gt;0),MIN(I142,J142),IF(OR(LOOKUP(G142,'A-b-⑥工资核算'!$C$4:$C$7,'A-b-⑥工资核算'!$E$4:$E$7)&gt;0,LOOKUP(H142,'A-b-⑥工资核算'!$D$4:$D$7,'A-b-⑥工资核算'!$E$4:$E$7)&gt;0),1,0))</f>
        <v>0</v>
      </c>
      <c r="L142" s="5" cm="1">
        <f t="array" ref="L142">IF(A142="","",IF(F142="",_xlfn.IFS(K142='A-b-⑥工资核算'!$E$4,'A-b-⑥工资核算'!$B$4,K142='A-b-⑥工资核算'!$E$5,'A-b-⑥工资核算'!$B$5,K142='A-b-⑥工资核算'!$E$6,'A-b-⑥工资核算'!$B$6,'健康师-人工底薪'!K142='A-b-⑥工资核算'!$E$7,'A-b-⑥工资核算'!$B$7),0))</f>
        <v>0</v>
      </c>
      <c r="M142" s="7">
        <f t="shared" si="37"/>
        <v>2.56</v>
      </c>
      <c r="N142" s="7">
        <f t="shared" si="38"/>
        <v>141.51560000000001</v>
      </c>
      <c r="O142" s="46">
        <f>IF(F142="","",LOOKUP(M142,'A-b-⑥工资核算'!$F$4:$F$7,'A-b-⑥工资核算'!$E$4:$E$7))</f>
        <v>0</v>
      </c>
      <c r="P142" s="46">
        <f>IF(F142="","",LOOKUP(N142,'A-b-⑥工资核算'!$G$4:$G$7,'A-b-⑥工资核算'!$E$4:$E$7))</f>
        <v>0</v>
      </c>
      <c r="Q142" s="5">
        <f>IF(F142="不足",IF(AND(O142&gt;0,P142&gt;0),MIN(O142,P142),IF(OR(LOOKUP(M142,'A-b-⑥工资核算'!$F$4:$F$7,'A-b-⑥工资核算'!$E$4:$E$7)&gt;0,LOOKUP(N142,'A-b-⑥工资核算'!$G$4:$G$7,'A-b-⑥工资核算'!$E$4:$E$7)&gt;0),1,0)),0)</f>
        <v>0</v>
      </c>
      <c r="R142" s="5" cm="1">
        <f t="array" ref="R142">IF(F142="",0,_xlfn.IFS(Q142='A-b-⑥工资核算'!$E$4,'A-b-⑥工资核算'!$B$4,'健康师-人工底薪'!Q142='A-b-⑥工资核算'!$E$5,'A-b-⑥工资核算'!$B$5,Q142='A-b-⑥工资核算'!$E$6,'A-b-⑥工资核算'!$B$6,'健康师-人工底薪'!Q142='A-b-⑥工资核算'!$E$7,'A-b-⑥工资核算'!$B$7))</f>
        <v>1800</v>
      </c>
      <c r="S142" s="5">
        <f t="shared" si="39"/>
        <v>1800</v>
      </c>
      <c r="T142" s="5">
        <f t="shared" si="40"/>
        <v>348.42</v>
      </c>
      <c r="U142" s="8">
        <f t="shared" si="41"/>
        <v>0</v>
      </c>
      <c r="V142" s="5" t="str">
        <f>IF(F142="",IF(C142=$V$5,IF(F142="",LOOKUP(G142,'A-b-⑥工资核算'!$C$12:$C$15,'A-b-⑥工资核算'!$D$12:$D$15),""),""),"")</f>
        <v/>
      </c>
      <c r="W142" s="5" t="str">
        <f t="shared" si="42"/>
        <v/>
      </c>
      <c r="X142" s="5" t="str">
        <f t="shared" si="43"/>
        <v/>
      </c>
      <c r="Y142" s="5" cm="1">
        <f t="array" ref="Y142">IF(X142="",0,_xlfn.IFS(X142='A-b-⑥工资核算'!$D$12,'A-b-⑥工资核算'!$B$12,X142='A-b-⑥工资核算'!$D$13,'A-b-⑥工资核算'!$B$13,X142='A-b-⑥工资核算'!$D$14,'A-b-⑥工资核算'!$B$14,'健康师-人工底薪'!X142='A-b-⑥工资核算'!$D$15,'A-b-⑥工资核算'!$B$15))</f>
        <v>0</v>
      </c>
      <c r="Z142" s="9">
        <f>IF(C142=$V$5,IF(F142="不足",LOOKUP(M142,'A-b-⑥工资核算'!$E$12:$E$15,'A-b-⑥工资核算'!$D$12:$D$15),""),"")</f>
        <v>0</v>
      </c>
      <c r="AA142" s="9">
        <f t="shared" si="44"/>
        <v>1</v>
      </c>
      <c r="AB142" s="5">
        <f t="shared" si="45"/>
        <v>1</v>
      </c>
      <c r="AC142" s="5" cm="1">
        <f t="array" ref="AC142">IF(AB142="",0,_xlfn.IFS(AB142='A-b-⑥工资核算'!$D$12,'A-b-⑥工资核算'!$B$12,AB142='A-b-⑥工资核算'!$D$13,'A-b-⑥工资核算'!$B$13,AB142='A-b-⑥工资核算'!$D$14,'A-b-⑥工资核算'!$B$14,AB142='A-b-⑥工资核算'!$D$15,'A-b-⑥工资核算'!$B$15))</f>
        <v>2000</v>
      </c>
      <c r="AD142" s="9">
        <f t="shared" si="46"/>
        <v>2000</v>
      </c>
      <c r="AE142" s="8">
        <f t="shared" si="34"/>
        <v>1612.91</v>
      </c>
      <c r="AF142" s="18">
        <f t="shared" si="35"/>
        <v>1612.91</v>
      </c>
      <c r="AG142" s="9">
        <f t="shared" si="47"/>
        <v>3800</v>
      </c>
      <c r="AH142" s="55">
        <f>_xlfn.XLOOKUP(A142,[1]工资核对的全字段!$C:$C,[1]工资核对的全字段!$BC:$BC,0)</f>
        <v>1612.91</v>
      </c>
      <c r="AI142" s="55">
        <f t="shared" si="48"/>
        <v>0</v>
      </c>
    </row>
    <row r="143" spans="1:35" ht="15.75" customHeight="1" x14ac:dyDescent="0.15">
      <c r="A143" s="5" t="str">
        <v>张霞</v>
      </c>
      <c r="B143" s="5" t="str">
        <f>_xlfn.XLOOKUP(A143,'B-a-26考勤汇总表'!D:D,'B-a-26考勤汇总表'!A:A,0)</f>
        <v>犀浦</v>
      </c>
      <c r="C143" s="5" t="str">
        <f>_xlfn.XLOOKUP(B143,'A-b-⑥工资核算'!J:J,'A-b-⑥工资核算'!K:K,0)</f>
        <v>老店</v>
      </c>
      <c r="D143" s="5">
        <f>_xlfn.XLOOKUP(A143,'B-a-26考勤汇总表'!D:D,'B-a-26考勤汇总表'!AP:AP,0)</f>
        <v>31</v>
      </c>
      <c r="E143" s="5">
        <f>IF(A143="","",_xlfn.XLOOKUP(A143,'B-a-26考勤汇总表'!D:D,'B-a-26考勤汇总表'!U:U,0))</f>
        <v>0</v>
      </c>
      <c r="F143" s="5" t="str">
        <f t="shared" si="36"/>
        <v/>
      </c>
      <c r="G143" s="5">
        <f>_xlfn.XLOOKUP('健康师-人工底薪'!A143,'B-a-③呈现-消耗明细表③'!C:C,'B-a-③呈现-消耗明细表③'!D:D,0)</f>
        <v>126</v>
      </c>
      <c r="H143" s="5">
        <f>_xlfn.XLOOKUP(A143,'B-a-③呈现-消耗明细表③'!C:C,'B-a-③呈现-消耗明细表③'!E:E,0)</f>
        <v>12792.49</v>
      </c>
      <c r="I143" s="5">
        <f>IF(F143="",LOOKUP(G143,'A-b-⑥工资核算'!$C$4:$C$7,'A-b-⑥工资核算'!$E$4:$E$7),"")</f>
        <v>2</v>
      </c>
      <c r="J143" s="5">
        <f>IF(F143="",LOOKUP(H143,'A-b-⑥工资核算'!$D$4:$D$7,'A-b-⑥工资核算'!$E$4:$E$7),"")</f>
        <v>1</v>
      </c>
      <c r="K143" s="5">
        <f>IF(AND(I143&gt;0,J143&gt;0),MIN(I143,J143),IF(OR(LOOKUP(G143,'A-b-⑥工资核算'!$C$4:$C$7,'A-b-⑥工资核算'!$E$4:$E$7)&gt;0,LOOKUP(H143,'A-b-⑥工资核算'!$D$4:$D$7,'A-b-⑥工资核算'!$E$4:$E$7)&gt;0),1,0))</f>
        <v>1</v>
      </c>
      <c r="L143" s="5" cm="1">
        <f t="array" ref="L143">IF(A143="","",IF(F143="",_xlfn.IFS(K143='A-b-⑥工资核算'!$E$4,'A-b-⑥工资核算'!$B$4,K143='A-b-⑥工资核算'!$E$5,'A-b-⑥工资核算'!$B$5,K143='A-b-⑥工资核算'!$E$6,'A-b-⑥工资核算'!$B$6,'健康师-人工底薪'!K143='A-b-⑥工资核算'!$E$7,'A-b-⑥工资核算'!$B$7),0))</f>
        <v>2000</v>
      </c>
      <c r="M143" s="7" t="str">
        <f t="shared" si="37"/>
        <v/>
      </c>
      <c r="N143" s="7" t="str">
        <f t="shared" si="38"/>
        <v/>
      </c>
      <c r="O143" s="46" t="str">
        <f>IF(F143="","",LOOKUP(M143,'A-b-⑥工资核算'!$F$4:$F$7,'A-b-⑥工资核算'!$E$4:$E$7))</f>
        <v/>
      </c>
      <c r="P143" s="46" t="str">
        <f>IF(F143="","",LOOKUP(N143,'A-b-⑥工资核算'!$G$4:$G$7,'A-b-⑥工资核算'!$E$4:$E$7))</f>
        <v/>
      </c>
      <c r="Q143" s="5">
        <f>IF(F143="不足",IF(AND(O143&gt;0,P143&gt;0),MIN(O143,P143),IF(OR(LOOKUP(M143,'A-b-⑥工资核算'!$F$4:$F$7,'A-b-⑥工资核算'!$E$4:$E$7)&gt;0,LOOKUP(N143,'A-b-⑥工资核算'!$G$4:$G$7,'A-b-⑥工资核算'!$E$4:$E$7)&gt;0),1,0)),0)</f>
        <v>0</v>
      </c>
      <c r="R143" s="5" cm="1">
        <f t="array" ref="R143">IF(F143="",0,_xlfn.IFS(Q143='A-b-⑥工资核算'!$E$4,'A-b-⑥工资核算'!$B$4,'健康师-人工底薪'!Q143='A-b-⑥工资核算'!$E$5,'A-b-⑥工资核算'!$B$5,Q143='A-b-⑥工资核算'!$E$6,'A-b-⑥工资核算'!$B$6,'健康师-人工底薪'!Q143='A-b-⑥工资核算'!$E$7,'A-b-⑥工资核算'!$B$7))</f>
        <v>0</v>
      </c>
      <c r="S143" s="5">
        <f t="shared" si="39"/>
        <v>2000</v>
      </c>
      <c r="T143" s="5">
        <f t="shared" si="40"/>
        <v>0</v>
      </c>
      <c r="U143" s="8">
        <f>IF(C143="新店",0,S143/DAY(DATE($A$3,$B$3+1,0))*D143)</f>
        <v>2000</v>
      </c>
      <c r="V143" s="5" t="str">
        <f>IF(F143="",IF(C143=$V$5,IF(F143="",LOOKUP(G143,'A-b-⑥工资核算'!$C$12:$C$15,'A-b-⑥工资核算'!$D$12:$D$15),""),""),"")</f>
        <v/>
      </c>
      <c r="W143" s="5" t="str">
        <f t="shared" si="42"/>
        <v/>
      </c>
      <c r="X143" s="5" t="str">
        <f t="shared" si="43"/>
        <v/>
      </c>
      <c r="Y143" s="5" cm="1">
        <f t="array" ref="Y143">IF(X143="",0,_xlfn.IFS(X143='A-b-⑥工资核算'!$D$12,'A-b-⑥工资核算'!$B$12,X143='A-b-⑥工资核算'!$D$13,'A-b-⑥工资核算'!$B$13,X143='A-b-⑥工资核算'!$D$14,'A-b-⑥工资核算'!$B$14,'健康师-人工底薪'!X143='A-b-⑥工资核算'!$D$15,'A-b-⑥工资核算'!$B$15))</f>
        <v>0</v>
      </c>
      <c r="Z143" s="9" t="str">
        <f>IF(C143=$V$5,IF(F143="不足",LOOKUP(M143,'A-b-⑥工资核算'!$E$12:$E$15,'A-b-⑥工资核算'!$D$12:$D$15),""),"")</f>
        <v/>
      </c>
      <c r="AA143" s="9" t="str">
        <f t="shared" si="44"/>
        <v/>
      </c>
      <c r="AB143" s="5" t="str">
        <f t="shared" si="45"/>
        <v/>
      </c>
      <c r="AC143" s="5" cm="1">
        <f t="array" ref="AC143">IF(AB143="",0,_xlfn.IFS(AB143='A-b-⑥工资核算'!$D$12,'A-b-⑥工资核算'!$B$12,AB143='A-b-⑥工资核算'!$D$13,'A-b-⑥工资核算'!$B$13,AB143='A-b-⑥工资核算'!$D$14,'A-b-⑥工资核算'!$B$14,AB143='A-b-⑥工资核算'!$D$15,'A-b-⑥工资核算'!$B$15))</f>
        <v>0</v>
      </c>
      <c r="AD143" s="9">
        <f t="shared" si="46"/>
        <v>0</v>
      </c>
      <c r="AE143" s="8">
        <f t="shared" si="34"/>
        <v>0</v>
      </c>
      <c r="AF143" s="18">
        <f t="shared" si="35"/>
        <v>2000</v>
      </c>
      <c r="AG143" s="9">
        <f t="shared" si="47"/>
        <v>2000</v>
      </c>
      <c r="AH143" s="55">
        <f>_xlfn.XLOOKUP(A143,[1]工资核对的全字段!$C:$C,[1]工资核对的全字段!$BC:$BC,0)</f>
        <v>2000</v>
      </c>
      <c r="AI143" s="55">
        <f t="shared" si="48"/>
        <v>0</v>
      </c>
    </row>
    <row r="144" spans="1:35" ht="15.75" customHeight="1" x14ac:dyDescent="0.15">
      <c r="A144" s="5" t="str">
        <v>蒙亦锌</v>
      </c>
      <c r="B144" s="5" t="str">
        <f>_xlfn.XLOOKUP(A144,'B-a-26考勤汇总表'!D:D,'B-a-26考勤汇总表'!A:A,0)</f>
        <v>红光</v>
      </c>
      <c r="C144" s="5" t="str">
        <f>_xlfn.XLOOKUP(B144,'A-b-⑥工资核算'!J:J,'A-b-⑥工资核算'!K:K,0)</f>
        <v>新店</v>
      </c>
      <c r="D144" s="5">
        <f>_xlfn.XLOOKUP(A144,'B-a-26考勤汇总表'!D:D,'B-a-26考勤汇总表'!AP:AP,0)</f>
        <v>31</v>
      </c>
      <c r="E144" s="5">
        <f>IF(A144="","",_xlfn.XLOOKUP(A144,'B-a-26考勤汇总表'!D:D,'B-a-26考勤汇总表'!U:U,0))</f>
        <v>0</v>
      </c>
      <c r="F144" s="5" t="str">
        <f t="shared" si="36"/>
        <v/>
      </c>
      <c r="G144" s="5">
        <f>_xlfn.XLOOKUP('健康师-人工底薪'!A144,'B-a-③呈现-消耗明细表③'!C:C,'B-a-③呈现-消耗明细表③'!D:D,0)</f>
        <v>96</v>
      </c>
      <c r="H144" s="5">
        <f>_xlfn.XLOOKUP(A144,'B-a-③呈现-消耗明细表③'!C:C,'B-a-③呈现-消耗明细表③'!E:E,0)</f>
        <v>10460.950000000001</v>
      </c>
      <c r="I144" s="5">
        <f>IF(F144="",LOOKUP(G144,'A-b-⑥工资核算'!$C$4:$C$7,'A-b-⑥工资核算'!$E$4:$E$7),"")</f>
        <v>1</v>
      </c>
      <c r="J144" s="5">
        <f>IF(F144="",LOOKUP(H144,'A-b-⑥工资核算'!$D$4:$D$7,'A-b-⑥工资核算'!$E$4:$E$7),"")</f>
        <v>1</v>
      </c>
      <c r="K144" s="5">
        <f>IF(AND(I144&gt;0,J144&gt;0),MIN(I144,J144),IF(OR(LOOKUP(G144,'A-b-⑥工资核算'!$C$4:$C$7,'A-b-⑥工资核算'!$E$4:$E$7)&gt;0,LOOKUP(H144,'A-b-⑥工资核算'!$D$4:$D$7,'A-b-⑥工资核算'!$E$4:$E$7)&gt;0),1,0))</f>
        <v>1</v>
      </c>
      <c r="L144" s="5" cm="1">
        <f t="array" ref="L144">IF(A144="","",IF(F144="",_xlfn.IFS(K144='A-b-⑥工资核算'!$E$4,'A-b-⑥工资核算'!$B$4,K144='A-b-⑥工资核算'!$E$5,'A-b-⑥工资核算'!$B$5,K144='A-b-⑥工资核算'!$E$6,'A-b-⑥工资核算'!$B$6,'健康师-人工底薪'!K144='A-b-⑥工资核算'!$E$7,'A-b-⑥工资核算'!$B$7),0))</f>
        <v>2000</v>
      </c>
      <c r="M144" s="7" t="str">
        <f t="shared" si="37"/>
        <v/>
      </c>
      <c r="N144" s="7" t="str">
        <f t="shared" si="38"/>
        <v/>
      </c>
      <c r="O144" s="46" t="str">
        <f>IF(F144="","",LOOKUP(M144,'A-b-⑥工资核算'!$F$4:$F$7,'A-b-⑥工资核算'!$E$4:$E$7))</f>
        <v/>
      </c>
      <c r="P144" s="46" t="str">
        <f>IF(F144="","",LOOKUP(N144,'A-b-⑥工资核算'!$G$4:$G$7,'A-b-⑥工资核算'!$E$4:$E$7))</f>
        <v/>
      </c>
      <c r="Q144" s="5">
        <f>IF(F144="不足",IF(AND(O144&gt;0,P144&gt;0),MIN(O144,P144),IF(OR(LOOKUP(M144,'A-b-⑥工资核算'!$F$4:$F$7,'A-b-⑥工资核算'!$E$4:$E$7)&gt;0,LOOKUP(N144,'A-b-⑥工资核算'!$G$4:$G$7,'A-b-⑥工资核算'!$E$4:$E$7)&gt;0),1,0)),0)</f>
        <v>0</v>
      </c>
      <c r="R144" s="5" cm="1">
        <f t="array" ref="R144">IF(F144="",0,_xlfn.IFS(Q144='A-b-⑥工资核算'!$E$4,'A-b-⑥工资核算'!$B$4,'健康师-人工底薪'!Q144='A-b-⑥工资核算'!$E$5,'A-b-⑥工资核算'!$B$5,Q144='A-b-⑥工资核算'!$E$6,'A-b-⑥工资核算'!$B$6,'健康师-人工底薪'!Q144='A-b-⑥工资核算'!$E$7,'A-b-⑥工资核算'!$B$7))</f>
        <v>0</v>
      </c>
      <c r="S144" s="5">
        <f t="shared" si="39"/>
        <v>2000</v>
      </c>
      <c r="T144" s="5">
        <f t="shared" si="40"/>
        <v>0</v>
      </c>
      <c r="U144" s="8">
        <f t="shared" si="41"/>
        <v>0</v>
      </c>
      <c r="V144" s="5">
        <f>IF(F144="",IF(C144=$V$5,IF(F144="",LOOKUP(G144,'A-b-⑥工资核算'!$C$12:$C$15,'A-b-⑥工资核算'!$D$12:$D$15),""),""),"")</f>
        <v>1</v>
      </c>
      <c r="W144" s="5">
        <f t="shared" si="42"/>
        <v>1</v>
      </c>
      <c r="X144" s="5">
        <f t="shared" si="43"/>
        <v>1</v>
      </c>
      <c r="Y144" s="5" cm="1">
        <f t="array" ref="Y144">IF(X144="",0,_xlfn.IFS(X144='A-b-⑥工资核算'!$D$12,'A-b-⑥工资核算'!$B$12,X144='A-b-⑥工资核算'!$D$13,'A-b-⑥工资核算'!$B$13,X144='A-b-⑥工资核算'!$D$14,'A-b-⑥工资核算'!$B$14,'健康师-人工底薪'!X144='A-b-⑥工资核算'!$D$15,'A-b-⑥工资核算'!$B$15))</f>
        <v>2000</v>
      </c>
      <c r="Z144" s="9" t="str">
        <f>IF(C144=$V$5,IF(F144="不足",LOOKUP(M144,'A-b-⑥工资核算'!$E$12:$E$15,'A-b-⑥工资核算'!$D$12:$D$15),""),"")</f>
        <v/>
      </c>
      <c r="AA144" s="9" t="str">
        <f t="shared" si="44"/>
        <v/>
      </c>
      <c r="AB144" s="5" t="str">
        <f t="shared" si="45"/>
        <v/>
      </c>
      <c r="AC144" s="5" cm="1">
        <f t="array" ref="AC144">IF(AB144="",0,_xlfn.IFS(AB144='A-b-⑥工资核算'!$D$12,'A-b-⑥工资核算'!$B$12,AB144='A-b-⑥工资核算'!$D$13,'A-b-⑥工资核算'!$B$13,AB144='A-b-⑥工资核算'!$D$14,'A-b-⑥工资核算'!$B$14,AB144='A-b-⑥工资核算'!$D$15,'A-b-⑥工资核算'!$B$15))</f>
        <v>0</v>
      </c>
      <c r="AD144" s="9">
        <f t="shared" si="46"/>
        <v>2000</v>
      </c>
      <c r="AE144" s="8">
        <f t="shared" si="34"/>
        <v>2000</v>
      </c>
      <c r="AF144" s="18">
        <f t="shared" si="35"/>
        <v>2000</v>
      </c>
      <c r="AG144" s="9">
        <f t="shared" si="47"/>
        <v>4000</v>
      </c>
      <c r="AH144" s="55">
        <f>_xlfn.XLOOKUP(A144,[1]工资核对的全字段!$C:$C,[1]工资核对的全字段!$BC:$BC,0)</f>
        <v>2000</v>
      </c>
      <c r="AI144" s="55">
        <f t="shared" si="48"/>
        <v>0</v>
      </c>
    </row>
    <row r="145" spans="1:35" ht="15.75" customHeight="1" x14ac:dyDescent="0.15">
      <c r="A145" s="5" t="str">
        <v>刘梦蓝</v>
      </c>
      <c r="B145" s="5" t="str">
        <f>_xlfn.XLOOKUP(A145,'B-a-26考勤汇总表'!D:D,'B-a-26考勤汇总表'!A:A,0)</f>
        <v>红光</v>
      </c>
      <c r="C145" s="5" t="str">
        <f>_xlfn.XLOOKUP(B145,'A-b-⑥工资核算'!J:J,'A-b-⑥工资核算'!K:K,0)</f>
        <v>新店</v>
      </c>
      <c r="D145" s="5">
        <f>_xlfn.XLOOKUP(A145,'B-a-26考勤汇总表'!D:D,'B-a-26考勤汇总表'!AP:AP,0)</f>
        <v>31</v>
      </c>
      <c r="E145" s="5">
        <f>IF(A145="","",_xlfn.XLOOKUP(A145,'B-a-26考勤汇总表'!D:D,'B-a-26考勤汇总表'!U:U,0))</f>
        <v>0</v>
      </c>
      <c r="F145" s="5" t="str">
        <f t="shared" si="36"/>
        <v/>
      </c>
      <c r="G145" s="5">
        <f>_xlfn.XLOOKUP('健康师-人工底薪'!A145,'B-a-③呈现-消耗明细表③'!C:C,'B-a-③呈现-消耗明细表③'!D:D,0)</f>
        <v>77</v>
      </c>
      <c r="H145" s="5">
        <f>_xlfn.XLOOKUP(A145,'B-a-③呈现-消耗明细表③'!C:C,'B-a-③呈现-消耗明细表③'!E:E,0)</f>
        <v>6609.12</v>
      </c>
      <c r="I145" s="5">
        <f>IF(F145="",LOOKUP(G145,'A-b-⑥工资核算'!$C$4:$C$7,'A-b-⑥工资核算'!$E$4:$E$7),"")</f>
        <v>0</v>
      </c>
      <c r="J145" s="5">
        <f>IF(F145="",LOOKUP(H145,'A-b-⑥工资核算'!$D$4:$D$7,'A-b-⑥工资核算'!$E$4:$E$7),"")</f>
        <v>0</v>
      </c>
      <c r="K145" s="5">
        <f>IF(AND(I145&gt;0,J145&gt;0),MIN(I145,J145),IF(OR(LOOKUP(G145,'A-b-⑥工资核算'!$C$4:$C$7,'A-b-⑥工资核算'!$E$4:$E$7)&gt;0,LOOKUP(H145,'A-b-⑥工资核算'!$D$4:$D$7,'A-b-⑥工资核算'!$E$4:$E$7)&gt;0),1,0))</f>
        <v>0</v>
      </c>
      <c r="L145" s="5" cm="1">
        <f t="array" ref="L145">IF(A145="","",IF(F145="",_xlfn.IFS(K145='A-b-⑥工资核算'!$E$4,'A-b-⑥工资核算'!$B$4,K145='A-b-⑥工资核算'!$E$5,'A-b-⑥工资核算'!$B$5,K145='A-b-⑥工资核算'!$E$6,'A-b-⑥工资核算'!$B$6,'健康师-人工底薪'!K145='A-b-⑥工资核算'!$E$7,'A-b-⑥工资核算'!$B$7),0))</f>
        <v>1800</v>
      </c>
      <c r="M145" s="7" t="str">
        <f t="shared" si="37"/>
        <v/>
      </c>
      <c r="N145" s="7" t="str">
        <f t="shared" si="38"/>
        <v/>
      </c>
      <c r="O145" s="46" t="str">
        <f>IF(F145="","",LOOKUP(M145,'A-b-⑥工资核算'!$F$4:$F$7,'A-b-⑥工资核算'!$E$4:$E$7))</f>
        <v/>
      </c>
      <c r="P145" s="46" t="str">
        <f>IF(F145="","",LOOKUP(N145,'A-b-⑥工资核算'!$G$4:$G$7,'A-b-⑥工资核算'!$E$4:$E$7))</f>
        <v/>
      </c>
      <c r="Q145" s="5">
        <f>IF(F145="不足",IF(AND(O145&gt;0,P145&gt;0),MIN(O145,P145),IF(OR(LOOKUP(M145,'A-b-⑥工资核算'!$F$4:$F$7,'A-b-⑥工资核算'!$E$4:$E$7)&gt;0,LOOKUP(N145,'A-b-⑥工资核算'!$G$4:$G$7,'A-b-⑥工资核算'!$E$4:$E$7)&gt;0),1,0)),0)</f>
        <v>0</v>
      </c>
      <c r="R145" s="5" cm="1">
        <f t="array" ref="R145">IF(F145="",0,_xlfn.IFS(Q145='A-b-⑥工资核算'!$E$4,'A-b-⑥工资核算'!$B$4,'健康师-人工底薪'!Q145='A-b-⑥工资核算'!$E$5,'A-b-⑥工资核算'!$B$5,Q145='A-b-⑥工资核算'!$E$6,'A-b-⑥工资核算'!$B$6,'健康师-人工底薪'!Q145='A-b-⑥工资核算'!$E$7,'A-b-⑥工资核算'!$B$7))</f>
        <v>0</v>
      </c>
      <c r="S145" s="5">
        <f t="shared" si="39"/>
        <v>1800</v>
      </c>
      <c r="T145" s="5">
        <f t="shared" si="40"/>
        <v>0</v>
      </c>
      <c r="U145" s="8">
        <f t="shared" si="41"/>
        <v>0</v>
      </c>
      <c r="V145" s="5">
        <f>IF(F145="",IF(C145=$V$5,IF(F145="",LOOKUP(G145,'A-b-⑥工资核算'!$C$12:$C$15,'A-b-⑥工资核算'!$D$12:$D$15),""),""),"")</f>
        <v>0</v>
      </c>
      <c r="W145" s="5">
        <f t="shared" si="42"/>
        <v>1</v>
      </c>
      <c r="X145" s="5">
        <f t="shared" si="43"/>
        <v>1</v>
      </c>
      <c r="Y145" s="5" cm="1">
        <f t="array" ref="Y145">IF(X145="",0,_xlfn.IFS(X145='A-b-⑥工资核算'!$D$12,'A-b-⑥工资核算'!$B$12,X145='A-b-⑥工资核算'!$D$13,'A-b-⑥工资核算'!$B$13,X145='A-b-⑥工资核算'!$D$14,'A-b-⑥工资核算'!$B$14,'健康师-人工底薪'!X145='A-b-⑥工资核算'!$D$15,'A-b-⑥工资核算'!$B$15))</f>
        <v>2000</v>
      </c>
      <c r="Z145" s="9" t="str">
        <f>IF(C145=$V$5,IF(F145="不足",LOOKUP(M145,'A-b-⑥工资核算'!$E$12:$E$15,'A-b-⑥工资核算'!$D$12:$D$15),""),"")</f>
        <v/>
      </c>
      <c r="AA145" s="9" t="str">
        <f t="shared" si="44"/>
        <v/>
      </c>
      <c r="AB145" s="5" t="str">
        <f t="shared" si="45"/>
        <v/>
      </c>
      <c r="AC145" s="5" cm="1">
        <f t="array" ref="AC145">IF(AB145="",0,_xlfn.IFS(AB145='A-b-⑥工资核算'!$D$12,'A-b-⑥工资核算'!$B$12,AB145='A-b-⑥工资核算'!$D$13,'A-b-⑥工资核算'!$B$13,AB145='A-b-⑥工资核算'!$D$14,'A-b-⑥工资核算'!$B$14,AB145='A-b-⑥工资核算'!$D$15,'A-b-⑥工资核算'!$B$15))</f>
        <v>0</v>
      </c>
      <c r="AD145" s="9">
        <f t="shared" si="46"/>
        <v>2000</v>
      </c>
      <c r="AE145" s="8">
        <f t="shared" si="34"/>
        <v>2000</v>
      </c>
      <c r="AF145" s="18">
        <f t="shared" si="35"/>
        <v>2000</v>
      </c>
      <c r="AG145" s="9">
        <f t="shared" si="47"/>
        <v>3800</v>
      </c>
      <c r="AH145" s="55">
        <f>_xlfn.XLOOKUP(A145,[1]工资核对的全字段!$C:$C,[1]工资核对的全字段!$BC:$BC,0)</f>
        <v>2000</v>
      </c>
      <c r="AI145" s="55">
        <f t="shared" si="48"/>
        <v>0</v>
      </c>
    </row>
    <row r="146" spans="1:35" ht="15.75" customHeight="1" x14ac:dyDescent="0.15">
      <c r="A146" s="5" t="str">
        <v>谭言希</v>
      </c>
      <c r="B146" s="5" t="str">
        <f>_xlfn.XLOOKUP(A146,'B-a-26考勤汇总表'!D:D,'B-a-26考勤汇总表'!A:A,0)</f>
        <v>保利</v>
      </c>
      <c r="C146" s="5" t="str">
        <f>_xlfn.XLOOKUP(B146,'A-b-⑥工资核算'!J:J,'A-b-⑥工资核算'!K:K,0)</f>
        <v>新店</v>
      </c>
      <c r="D146" s="5">
        <f>_xlfn.XLOOKUP(A146,'B-a-26考勤汇总表'!D:D,'B-a-26考勤汇总表'!AP:AP,0)</f>
        <v>31</v>
      </c>
      <c r="E146" s="5">
        <f>IF(A146="","",_xlfn.XLOOKUP(A146,'B-a-26考勤汇总表'!D:D,'B-a-26考勤汇总表'!U:U,0))</f>
        <v>0</v>
      </c>
      <c r="F146" s="5" t="str">
        <f t="shared" si="36"/>
        <v/>
      </c>
      <c r="G146" s="5">
        <f>_xlfn.XLOOKUP('健康师-人工底薪'!A146,'B-a-③呈现-消耗明细表③'!C:C,'B-a-③呈现-消耗明细表③'!D:D,0)</f>
        <v>102</v>
      </c>
      <c r="H146" s="5">
        <f>_xlfn.XLOOKUP(A146,'B-a-③呈现-消耗明细表③'!C:C,'B-a-③呈现-消耗明细表③'!E:E,0)</f>
        <v>7861.8</v>
      </c>
      <c r="I146" s="5">
        <f>IF(F146="",LOOKUP(G146,'A-b-⑥工资核算'!$C$4:$C$7,'A-b-⑥工资核算'!$E$4:$E$7),"")</f>
        <v>1</v>
      </c>
      <c r="J146" s="5">
        <f>IF(F146="",LOOKUP(H146,'A-b-⑥工资核算'!$D$4:$D$7,'A-b-⑥工资核算'!$E$4:$E$7),"")</f>
        <v>0</v>
      </c>
      <c r="K146" s="5">
        <f>IF(AND(I146&gt;0,J146&gt;0),MIN(I146,J146),IF(OR(LOOKUP(G146,'A-b-⑥工资核算'!$C$4:$C$7,'A-b-⑥工资核算'!$E$4:$E$7)&gt;0,LOOKUP(H146,'A-b-⑥工资核算'!$D$4:$D$7,'A-b-⑥工资核算'!$E$4:$E$7)&gt;0),1,0))</f>
        <v>1</v>
      </c>
      <c r="L146" s="5" cm="1">
        <f t="array" ref="L146">IF(A146="","",IF(F146="",_xlfn.IFS(K146='A-b-⑥工资核算'!$E$4,'A-b-⑥工资核算'!$B$4,K146='A-b-⑥工资核算'!$E$5,'A-b-⑥工资核算'!$B$5,K146='A-b-⑥工资核算'!$E$6,'A-b-⑥工资核算'!$B$6,'健康师-人工底薪'!K146='A-b-⑥工资核算'!$E$7,'A-b-⑥工资核算'!$B$7),0))</f>
        <v>2000</v>
      </c>
      <c r="M146" s="7" t="str">
        <f t="shared" si="37"/>
        <v/>
      </c>
      <c r="N146" s="7" t="str">
        <f t="shared" si="38"/>
        <v/>
      </c>
      <c r="O146" s="46" t="str">
        <f>IF(F146="","",LOOKUP(M146,'A-b-⑥工资核算'!$F$4:$F$7,'A-b-⑥工资核算'!$E$4:$E$7))</f>
        <v/>
      </c>
      <c r="P146" s="46" t="str">
        <f>IF(F146="","",LOOKUP(N146,'A-b-⑥工资核算'!$G$4:$G$7,'A-b-⑥工资核算'!$E$4:$E$7))</f>
        <v/>
      </c>
      <c r="Q146" s="5">
        <f>IF(F146="不足",IF(AND(O146&gt;0,P146&gt;0),MIN(O146,P146),IF(OR(LOOKUP(M146,'A-b-⑥工资核算'!$F$4:$F$7,'A-b-⑥工资核算'!$E$4:$E$7)&gt;0,LOOKUP(N146,'A-b-⑥工资核算'!$G$4:$G$7,'A-b-⑥工资核算'!$E$4:$E$7)&gt;0),1,0)),0)</f>
        <v>0</v>
      </c>
      <c r="R146" s="5" cm="1">
        <f t="array" ref="R146">IF(F146="",0,_xlfn.IFS(Q146='A-b-⑥工资核算'!$E$4,'A-b-⑥工资核算'!$B$4,'健康师-人工底薪'!Q146='A-b-⑥工资核算'!$E$5,'A-b-⑥工资核算'!$B$5,Q146='A-b-⑥工资核算'!$E$6,'A-b-⑥工资核算'!$B$6,'健康师-人工底薪'!Q146='A-b-⑥工资核算'!$E$7,'A-b-⑥工资核算'!$B$7))</f>
        <v>0</v>
      </c>
      <c r="S146" s="5">
        <f t="shared" si="39"/>
        <v>2000</v>
      </c>
      <c r="T146" s="5">
        <f t="shared" si="40"/>
        <v>0</v>
      </c>
      <c r="U146" s="8">
        <f t="shared" si="41"/>
        <v>0</v>
      </c>
      <c r="V146" s="5">
        <f>IF(F146="",IF(C146=$V$5,IF(F146="",LOOKUP(G146,'A-b-⑥工资核算'!$C$12:$C$15,'A-b-⑥工资核算'!$D$12:$D$15),""),""),"")</f>
        <v>1</v>
      </c>
      <c r="W146" s="5">
        <f t="shared" si="42"/>
        <v>1</v>
      </c>
      <c r="X146" s="5">
        <f t="shared" si="43"/>
        <v>1</v>
      </c>
      <c r="Y146" s="5" cm="1">
        <f t="array" ref="Y146">IF(X146="",0,_xlfn.IFS(X146='A-b-⑥工资核算'!$D$12,'A-b-⑥工资核算'!$B$12,X146='A-b-⑥工资核算'!$D$13,'A-b-⑥工资核算'!$B$13,X146='A-b-⑥工资核算'!$D$14,'A-b-⑥工资核算'!$B$14,'健康师-人工底薪'!X146='A-b-⑥工资核算'!$D$15,'A-b-⑥工资核算'!$B$15))</f>
        <v>2000</v>
      </c>
      <c r="Z146" s="9" t="str">
        <f>IF(C146=$V$5,IF(F146="不足",LOOKUP(M146,'A-b-⑥工资核算'!$E$12:$E$15,'A-b-⑥工资核算'!$D$12:$D$15),""),"")</f>
        <v/>
      </c>
      <c r="AA146" s="9" t="str">
        <f t="shared" si="44"/>
        <v/>
      </c>
      <c r="AB146" s="5" t="str">
        <f t="shared" si="45"/>
        <v/>
      </c>
      <c r="AC146" s="5" cm="1">
        <f t="array" ref="AC146">IF(AB146="",0,_xlfn.IFS(AB146='A-b-⑥工资核算'!$D$12,'A-b-⑥工资核算'!$B$12,AB146='A-b-⑥工资核算'!$D$13,'A-b-⑥工资核算'!$B$13,AB146='A-b-⑥工资核算'!$D$14,'A-b-⑥工资核算'!$B$14,AB146='A-b-⑥工资核算'!$D$15,'A-b-⑥工资核算'!$B$15))</f>
        <v>0</v>
      </c>
      <c r="AD146" s="9">
        <f t="shared" si="46"/>
        <v>2000</v>
      </c>
      <c r="AE146" s="8">
        <f t="shared" si="34"/>
        <v>2000</v>
      </c>
      <c r="AF146" s="18">
        <f t="shared" si="35"/>
        <v>2000</v>
      </c>
      <c r="AG146" s="9">
        <f t="shared" si="47"/>
        <v>4000</v>
      </c>
      <c r="AH146" s="55">
        <f>_xlfn.XLOOKUP(A146,[1]工资核对的全字段!$C:$C,[1]工资核对的全字段!$BC:$BC,0)</f>
        <v>2000</v>
      </c>
      <c r="AI146" s="55">
        <f t="shared" si="48"/>
        <v>0</v>
      </c>
    </row>
    <row r="147" spans="1:35" ht="15.75" customHeight="1" x14ac:dyDescent="0.15">
      <c r="A147" s="5" t="str">
        <v>黄江</v>
      </c>
      <c r="B147" s="5" t="str">
        <f>_xlfn.XLOOKUP(A147,'B-a-26考勤汇总表'!D:D,'B-a-26考勤汇总表'!A:A,0)</f>
        <v>保利</v>
      </c>
      <c r="C147" s="5" t="str">
        <f>_xlfn.XLOOKUP(B147,'A-b-⑥工资核算'!J:J,'A-b-⑥工资核算'!K:K,0)</f>
        <v>新店</v>
      </c>
      <c r="D147" s="5">
        <f>_xlfn.XLOOKUP(A147,'B-a-26考勤汇总表'!D:D,'B-a-26考勤汇总表'!AP:AP,0)</f>
        <v>31</v>
      </c>
      <c r="E147" s="5">
        <f>IF(A147="","",_xlfn.XLOOKUP(A147,'B-a-26考勤汇总表'!D:D,'B-a-26考勤汇总表'!U:U,0))</f>
        <v>0</v>
      </c>
      <c r="F147" s="5" t="str">
        <f t="shared" si="36"/>
        <v/>
      </c>
      <c r="G147" s="5">
        <f>_xlfn.XLOOKUP('健康师-人工底薪'!A147,'B-a-③呈现-消耗明细表③'!C:C,'B-a-③呈现-消耗明细表③'!D:D,0)</f>
        <v>111</v>
      </c>
      <c r="H147" s="5">
        <f>_xlfn.XLOOKUP(A147,'B-a-③呈现-消耗明细表③'!C:C,'B-a-③呈现-消耗明细表③'!E:E,0)</f>
        <v>14027.7</v>
      </c>
      <c r="I147" s="5">
        <f>IF(F147="",LOOKUP(G147,'A-b-⑥工资核算'!$C$4:$C$7,'A-b-⑥工资核算'!$E$4:$E$7),"")</f>
        <v>1</v>
      </c>
      <c r="J147" s="5">
        <f>IF(F147="",LOOKUP(H147,'A-b-⑥工资核算'!$D$4:$D$7,'A-b-⑥工资核算'!$E$4:$E$7),"")</f>
        <v>1</v>
      </c>
      <c r="K147" s="5">
        <f>IF(AND(I147&gt;0,J147&gt;0),MIN(I147,J147),IF(OR(LOOKUP(G147,'A-b-⑥工资核算'!$C$4:$C$7,'A-b-⑥工资核算'!$E$4:$E$7)&gt;0,LOOKUP(H147,'A-b-⑥工资核算'!$D$4:$D$7,'A-b-⑥工资核算'!$E$4:$E$7)&gt;0),1,0))</f>
        <v>1</v>
      </c>
      <c r="L147" s="5" cm="1">
        <f t="array" ref="L147">IF(A147="","",IF(F147="",_xlfn.IFS(K147='A-b-⑥工资核算'!$E$4,'A-b-⑥工资核算'!$B$4,K147='A-b-⑥工资核算'!$E$5,'A-b-⑥工资核算'!$B$5,K147='A-b-⑥工资核算'!$E$6,'A-b-⑥工资核算'!$B$6,'健康师-人工底薪'!K147='A-b-⑥工资核算'!$E$7,'A-b-⑥工资核算'!$B$7),0))</f>
        <v>2000</v>
      </c>
      <c r="M147" s="7" t="str">
        <f t="shared" si="37"/>
        <v/>
      </c>
      <c r="N147" s="7" t="str">
        <f t="shared" si="38"/>
        <v/>
      </c>
      <c r="O147" s="46" t="str">
        <f>IF(F147="","",LOOKUP(M147,'A-b-⑥工资核算'!$F$4:$F$7,'A-b-⑥工资核算'!$E$4:$E$7))</f>
        <v/>
      </c>
      <c r="P147" s="46" t="str">
        <f>IF(F147="","",LOOKUP(N147,'A-b-⑥工资核算'!$G$4:$G$7,'A-b-⑥工资核算'!$E$4:$E$7))</f>
        <v/>
      </c>
      <c r="Q147" s="5">
        <f>IF(F147="不足",IF(AND(O147&gt;0,P147&gt;0),MIN(O147,P147),IF(OR(LOOKUP(M147,'A-b-⑥工资核算'!$F$4:$F$7,'A-b-⑥工资核算'!$E$4:$E$7)&gt;0,LOOKUP(N147,'A-b-⑥工资核算'!$G$4:$G$7,'A-b-⑥工资核算'!$E$4:$E$7)&gt;0),1,0)),0)</f>
        <v>0</v>
      </c>
      <c r="R147" s="5" cm="1">
        <f t="array" ref="R147">IF(F147="",0,_xlfn.IFS(Q147='A-b-⑥工资核算'!$E$4,'A-b-⑥工资核算'!$B$4,'健康师-人工底薪'!Q147='A-b-⑥工资核算'!$E$5,'A-b-⑥工资核算'!$B$5,Q147='A-b-⑥工资核算'!$E$6,'A-b-⑥工资核算'!$B$6,'健康师-人工底薪'!Q147='A-b-⑥工资核算'!$E$7,'A-b-⑥工资核算'!$B$7))</f>
        <v>0</v>
      </c>
      <c r="S147" s="5">
        <f t="shared" si="39"/>
        <v>2000</v>
      </c>
      <c r="T147" s="5">
        <f t="shared" si="40"/>
        <v>0</v>
      </c>
      <c r="U147" s="8">
        <f t="shared" si="41"/>
        <v>0</v>
      </c>
      <c r="V147" s="5">
        <f>IF(F147="",IF(C147=$V$5,IF(F147="",LOOKUP(G147,'A-b-⑥工资核算'!$C$12:$C$15,'A-b-⑥工资核算'!$D$12:$D$15),""),""),"")</f>
        <v>1</v>
      </c>
      <c r="W147" s="5">
        <f t="shared" si="42"/>
        <v>1</v>
      </c>
      <c r="X147" s="5">
        <f t="shared" si="43"/>
        <v>1</v>
      </c>
      <c r="Y147" s="5" cm="1">
        <f t="array" ref="Y147">IF(X147="",0,_xlfn.IFS(X147='A-b-⑥工资核算'!$D$12,'A-b-⑥工资核算'!$B$12,X147='A-b-⑥工资核算'!$D$13,'A-b-⑥工资核算'!$B$13,X147='A-b-⑥工资核算'!$D$14,'A-b-⑥工资核算'!$B$14,'健康师-人工底薪'!X147='A-b-⑥工资核算'!$D$15,'A-b-⑥工资核算'!$B$15))</f>
        <v>2000</v>
      </c>
      <c r="Z147" s="9" t="str">
        <f>IF(C147=$V$5,IF(F147="不足",LOOKUP(M147,'A-b-⑥工资核算'!$E$12:$E$15,'A-b-⑥工资核算'!$D$12:$D$15),""),"")</f>
        <v/>
      </c>
      <c r="AA147" s="9" t="str">
        <f t="shared" si="44"/>
        <v/>
      </c>
      <c r="AB147" s="5" t="str">
        <f t="shared" si="45"/>
        <v/>
      </c>
      <c r="AC147" s="5" cm="1">
        <f t="array" ref="AC147">IF(AB147="",0,_xlfn.IFS(AB147='A-b-⑥工资核算'!$D$12,'A-b-⑥工资核算'!$B$12,AB147='A-b-⑥工资核算'!$D$13,'A-b-⑥工资核算'!$B$13,AB147='A-b-⑥工资核算'!$D$14,'A-b-⑥工资核算'!$B$14,AB147='A-b-⑥工资核算'!$D$15,'A-b-⑥工资核算'!$B$15))</f>
        <v>0</v>
      </c>
      <c r="AD147" s="9">
        <f t="shared" si="46"/>
        <v>2000</v>
      </c>
      <c r="AE147" s="8">
        <f t="shared" si="34"/>
        <v>2000</v>
      </c>
      <c r="AF147" s="18">
        <f t="shared" si="35"/>
        <v>2000</v>
      </c>
      <c r="AG147" s="9">
        <f t="shared" si="47"/>
        <v>4000</v>
      </c>
      <c r="AH147" s="55">
        <f>_xlfn.XLOOKUP(A147,[1]工资核对的全字段!$C:$C,[1]工资核对的全字段!$BC:$BC,0)</f>
        <v>2000</v>
      </c>
      <c r="AI147" s="55">
        <f t="shared" si="48"/>
        <v>0</v>
      </c>
    </row>
    <row r="148" spans="1:35" ht="15.75" customHeight="1" x14ac:dyDescent="0.15">
      <c r="A148" s="5" t="str">
        <v>陈琼</v>
      </c>
      <c r="B148" s="5" t="str">
        <f>_xlfn.XLOOKUP(A148,'B-a-26考勤汇总表'!D:D,'B-a-26考勤汇总表'!A:A,0)</f>
        <v>保利</v>
      </c>
      <c r="C148" s="5" t="str">
        <f>_xlfn.XLOOKUP(B148,'A-b-⑥工资核算'!J:J,'A-b-⑥工资核算'!K:K,0)</f>
        <v>新店</v>
      </c>
      <c r="D148" s="5">
        <f>_xlfn.XLOOKUP(A148,'B-a-26考勤汇总表'!D:D,'B-a-26考勤汇总表'!AP:AP,0)</f>
        <v>31</v>
      </c>
      <c r="E148" s="5">
        <f>IF(A148="","",_xlfn.XLOOKUP(A148,'B-a-26考勤汇总表'!D:D,'B-a-26考勤汇总表'!U:U,0))</f>
        <v>0</v>
      </c>
      <c r="F148" s="5" t="str">
        <f t="shared" si="36"/>
        <v/>
      </c>
      <c r="G148" s="5">
        <f>_xlfn.XLOOKUP('健康师-人工底薪'!A148,'B-a-③呈现-消耗明细表③'!C:C,'B-a-③呈现-消耗明细表③'!D:D,0)</f>
        <v>114</v>
      </c>
      <c r="H148" s="5">
        <f>_xlfn.XLOOKUP(A148,'B-a-③呈现-消耗明细表③'!C:C,'B-a-③呈现-消耗明细表③'!E:E,0)</f>
        <v>11825.28</v>
      </c>
      <c r="I148" s="5">
        <f>IF(F148="",LOOKUP(G148,'A-b-⑥工资核算'!$C$4:$C$7,'A-b-⑥工资核算'!$E$4:$E$7),"")</f>
        <v>1</v>
      </c>
      <c r="J148" s="5">
        <f>IF(F148="",LOOKUP(H148,'A-b-⑥工资核算'!$D$4:$D$7,'A-b-⑥工资核算'!$E$4:$E$7),"")</f>
        <v>1</v>
      </c>
      <c r="K148" s="5">
        <f>IF(AND(I148&gt;0,J148&gt;0),MIN(I148,J148),IF(OR(LOOKUP(G148,'A-b-⑥工资核算'!$C$4:$C$7,'A-b-⑥工资核算'!$E$4:$E$7)&gt;0,LOOKUP(H148,'A-b-⑥工资核算'!$D$4:$D$7,'A-b-⑥工资核算'!$E$4:$E$7)&gt;0),1,0))</f>
        <v>1</v>
      </c>
      <c r="L148" s="5" cm="1">
        <f t="array" ref="L148">IF(A148="","",IF(F148="",_xlfn.IFS(K148='A-b-⑥工资核算'!$E$4,'A-b-⑥工资核算'!$B$4,K148='A-b-⑥工资核算'!$E$5,'A-b-⑥工资核算'!$B$5,K148='A-b-⑥工资核算'!$E$6,'A-b-⑥工资核算'!$B$6,'健康师-人工底薪'!K148='A-b-⑥工资核算'!$E$7,'A-b-⑥工资核算'!$B$7),0))</f>
        <v>2000</v>
      </c>
      <c r="M148" s="7" t="str">
        <f t="shared" si="37"/>
        <v/>
      </c>
      <c r="N148" s="7" t="str">
        <f t="shared" si="38"/>
        <v/>
      </c>
      <c r="O148" s="46" t="str">
        <f>IF(F148="","",LOOKUP(M148,'A-b-⑥工资核算'!$F$4:$F$7,'A-b-⑥工资核算'!$E$4:$E$7))</f>
        <v/>
      </c>
      <c r="P148" s="46" t="str">
        <f>IF(F148="","",LOOKUP(N148,'A-b-⑥工资核算'!$G$4:$G$7,'A-b-⑥工资核算'!$E$4:$E$7))</f>
        <v/>
      </c>
      <c r="Q148" s="5">
        <f>IF(F148="不足",IF(AND(O148&gt;0,P148&gt;0),MIN(O148,P148),IF(OR(LOOKUP(M148,'A-b-⑥工资核算'!$F$4:$F$7,'A-b-⑥工资核算'!$E$4:$E$7)&gt;0,LOOKUP(N148,'A-b-⑥工资核算'!$G$4:$G$7,'A-b-⑥工资核算'!$E$4:$E$7)&gt;0),1,0)),0)</f>
        <v>0</v>
      </c>
      <c r="R148" s="5" cm="1">
        <f t="array" ref="R148">IF(F148="",0,_xlfn.IFS(Q148='A-b-⑥工资核算'!$E$4,'A-b-⑥工资核算'!$B$4,'健康师-人工底薪'!Q148='A-b-⑥工资核算'!$E$5,'A-b-⑥工资核算'!$B$5,Q148='A-b-⑥工资核算'!$E$6,'A-b-⑥工资核算'!$B$6,'健康师-人工底薪'!Q148='A-b-⑥工资核算'!$E$7,'A-b-⑥工资核算'!$B$7))</f>
        <v>0</v>
      </c>
      <c r="S148" s="5">
        <f t="shared" si="39"/>
        <v>2000</v>
      </c>
      <c r="T148" s="5">
        <f t="shared" si="40"/>
        <v>0</v>
      </c>
      <c r="U148" s="8">
        <f t="shared" si="41"/>
        <v>0</v>
      </c>
      <c r="V148" s="5">
        <f>IF(F148="",IF(C148=$V$5,IF(F148="",LOOKUP(G148,'A-b-⑥工资核算'!$C$12:$C$15,'A-b-⑥工资核算'!$D$12:$D$15),""),""),"")</f>
        <v>1</v>
      </c>
      <c r="W148" s="5">
        <f t="shared" si="42"/>
        <v>1</v>
      </c>
      <c r="X148" s="5">
        <f t="shared" si="43"/>
        <v>1</v>
      </c>
      <c r="Y148" s="5" cm="1">
        <f t="array" ref="Y148">IF(X148="",0,_xlfn.IFS(X148='A-b-⑥工资核算'!$D$12,'A-b-⑥工资核算'!$B$12,X148='A-b-⑥工资核算'!$D$13,'A-b-⑥工资核算'!$B$13,X148='A-b-⑥工资核算'!$D$14,'A-b-⑥工资核算'!$B$14,'健康师-人工底薪'!X148='A-b-⑥工资核算'!$D$15,'A-b-⑥工资核算'!$B$15))</f>
        <v>2000</v>
      </c>
      <c r="Z148" s="9" t="str">
        <f>IF(C148=$V$5,IF(F148="不足",LOOKUP(M148,'A-b-⑥工资核算'!$E$12:$E$15,'A-b-⑥工资核算'!$D$12:$D$15),""),"")</f>
        <v/>
      </c>
      <c r="AA148" s="9" t="str">
        <f t="shared" si="44"/>
        <v/>
      </c>
      <c r="AB148" s="5" t="str">
        <f t="shared" si="45"/>
        <v/>
      </c>
      <c r="AC148" s="5" cm="1">
        <f t="array" ref="AC148">IF(AB148="",0,_xlfn.IFS(AB148='A-b-⑥工资核算'!$D$12,'A-b-⑥工资核算'!$B$12,AB148='A-b-⑥工资核算'!$D$13,'A-b-⑥工资核算'!$B$13,AB148='A-b-⑥工资核算'!$D$14,'A-b-⑥工资核算'!$B$14,AB148='A-b-⑥工资核算'!$D$15,'A-b-⑥工资核算'!$B$15))</f>
        <v>0</v>
      </c>
      <c r="AD148" s="9">
        <f t="shared" si="46"/>
        <v>2000</v>
      </c>
      <c r="AE148" s="8">
        <f t="shared" si="34"/>
        <v>2000</v>
      </c>
      <c r="AF148" s="18">
        <f t="shared" si="35"/>
        <v>2000</v>
      </c>
      <c r="AG148" s="9">
        <f t="shared" si="47"/>
        <v>4000</v>
      </c>
      <c r="AH148" s="55">
        <f>_xlfn.XLOOKUP(A148,[1]工资核对的全字段!$C:$C,[1]工资核对的全字段!$BC:$BC,0)</f>
        <v>2000</v>
      </c>
      <c r="AI148" s="55">
        <f t="shared" si="48"/>
        <v>0</v>
      </c>
    </row>
    <row r="149" spans="1:35" ht="15.75" customHeight="1" x14ac:dyDescent="0.15">
      <c r="A149" s="5" t="str">
        <v>米琪</v>
      </c>
      <c r="B149" s="5" t="str">
        <f>_xlfn.XLOOKUP(A149,'B-a-26考勤汇总表'!D:D,'B-a-26考勤汇总表'!A:A,0)</f>
        <v>保利</v>
      </c>
      <c r="C149" s="5" t="str">
        <f>_xlfn.XLOOKUP(B149,'A-b-⑥工资核算'!J:J,'A-b-⑥工资核算'!K:K,0)</f>
        <v>新店</v>
      </c>
      <c r="D149" s="5">
        <f>_xlfn.XLOOKUP(A149,'B-a-26考勤汇总表'!D:D,'B-a-26考勤汇总表'!AP:AP,0)</f>
        <v>31</v>
      </c>
      <c r="E149" s="5">
        <f>IF(A149="","",_xlfn.XLOOKUP(A149,'B-a-26考勤汇总表'!D:D,'B-a-26考勤汇总表'!U:U,0))</f>
        <v>0</v>
      </c>
      <c r="F149" s="5" t="str">
        <f t="shared" si="36"/>
        <v/>
      </c>
      <c r="G149" s="5">
        <f>_xlfn.XLOOKUP('健康师-人工底薪'!A149,'B-a-③呈现-消耗明细表③'!C:C,'B-a-③呈现-消耗明细表③'!D:D,0)</f>
        <v>101</v>
      </c>
      <c r="H149" s="5">
        <f>_xlfn.XLOOKUP(A149,'B-a-③呈现-消耗明细表③'!C:C,'B-a-③呈现-消耗明细表③'!E:E,0)</f>
        <v>6892.7</v>
      </c>
      <c r="I149" s="5">
        <f>IF(F149="",LOOKUP(G149,'A-b-⑥工资核算'!$C$4:$C$7,'A-b-⑥工资核算'!$E$4:$E$7),"")</f>
        <v>1</v>
      </c>
      <c r="J149" s="5">
        <f>IF(F149="",LOOKUP(H149,'A-b-⑥工资核算'!$D$4:$D$7,'A-b-⑥工资核算'!$E$4:$E$7),"")</f>
        <v>0</v>
      </c>
      <c r="K149" s="5">
        <f>IF(AND(I149&gt;0,J149&gt;0),MIN(I149,J149),IF(OR(LOOKUP(G149,'A-b-⑥工资核算'!$C$4:$C$7,'A-b-⑥工资核算'!$E$4:$E$7)&gt;0,LOOKUP(H149,'A-b-⑥工资核算'!$D$4:$D$7,'A-b-⑥工资核算'!$E$4:$E$7)&gt;0),1,0))</f>
        <v>1</v>
      </c>
      <c r="L149" s="5" cm="1">
        <f t="array" ref="L149">IF(A149="","",IF(F149="",_xlfn.IFS(K149='A-b-⑥工资核算'!$E$4,'A-b-⑥工资核算'!$B$4,K149='A-b-⑥工资核算'!$E$5,'A-b-⑥工资核算'!$B$5,K149='A-b-⑥工资核算'!$E$6,'A-b-⑥工资核算'!$B$6,'健康师-人工底薪'!K149='A-b-⑥工资核算'!$E$7,'A-b-⑥工资核算'!$B$7),0))</f>
        <v>2000</v>
      </c>
      <c r="M149" s="7" t="str">
        <f t="shared" si="37"/>
        <v/>
      </c>
      <c r="N149" s="7" t="str">
        <f t="shared" si="38"/>
        <v/>
      </c>
      <c r="O149" s="46" t="str">
        <f>IF(F149="","",LOOKUP(M149,'A-b-⑥工资核算'!$F$4:$F$7,'A-b-⑥工资核算'!$E$4:$E$7))</f>
        <v/>
      </c>
      <c r="P149" s="46" t="str">
        <f>IF(F149="","",LOOKUP(N149,'A-b-⑥工资核算'!$G$4:$G$7,'A-b-⑥工资核算'!$E$4:$E$7))</f>
        <v/>
      </c>
      <c r="Q149" s="5">
        <f>IF(F149="不足",IF(AND(O149&gt;0,P149&gt;0),MIN(O149,P149),IF(OR(LOOKUP(M149,'A-b-⑥工资核算'!$F$4:$F$7,'A-b-⑥工资核算'!$E$4:$E$7)&gt;0,LOOKUP(N149,'A-b-⑥工资核算'!$G$4:$G$7,'A-b-⑥工资核算'!$E$4:$E$7)&gt;0),1,0)),0)</f>
        <v>0</v>
      </c>
      <c r="R149" s="5" cm="1">
        <f t="array" ref="R149">IF(F149="",0,_xlfn.IFS(Q149='A-b-⑥工资核算'!$E$4,'A-b-⑥工资核算'!$B$4,'健康师-人工底薪'!Q149='A-b-⑥工资核算'!$E$5,'A-b-⑥工资核算'!$B$5,Q149='A-b-⑥工资核算'!$E$6,'A-b-⑥工资核算'!$B$6,'健康师-人工底薪'!Q149='A-b-⑥工资核算'!$E$7,'A-b-⑥工资核算'!$B$7))</f>
        <v>0</v>
      </c>
      <c r="S149" s="5">
        <f t="shared" si="39"/>
        <v>2000</v>
      </c>
      <c r="T149" s="5">
        <f t="shared" si="40"/>
        <v>0</v>
      </c>
      <c r="U149" s="8">
        <f t="shared" si="41"/>
        <v>0</v>
      </c>
      <c r="V149" s="5">
        <f>IF(F149="",IF(C149=$V$5,IF(F149="",LOOKUP(G149,'A-b-⑥工资核算'!$C$12:$C$15,'A-b-⑥工资核算'!$D$12:$D$15),""),""),"")</f>
        <v>1</v>
      </c>
      <c r="W149" s="5">
        <f t="shared" si="42"/>
        <v>1</v>
      </c>
      <c r="X149" s="5">
        <f t="shared" si="43"/>
        <v>1</v>
      </c>
      <c r="Y149" s="5" cm="1">
        <f t="array" ref="Y149">IF(X149="",0,_xlfn.IFS(X149='A-b-⑥工资核算'!$D$12,'A-b-⑥工资核算'!$B$12,X149='A-b-⑥工资核算'!$D$13,'A-b-⑥工资核算'!$B$13,X149='A-b-⑥工资核算'!$D$14,'A-b-⑥工资核算'!$B$14,'健康师-人工底薪'!X149='A-b-⑥工资核算'!$D$15,'A-b-⑥工资核算'!$B$15))</f>
        <v>2000</v>
      </c>
      <c r="Z149" s="9" t="str">
        <f>IF(C149=$V$5,IF(F149="不足",LOOKUP(M149,'A-b-⑥工资核算'!$E$12:$E$15,'A-b-⑥工资核算'!$D$12:$D$15),""),"")</f>
        <v/>
      </c>
      <c r="AA149" s="9" t="str">
        <f t="shared" si="44"/>
        <v/>
      </c>
      <c r="AB149" s="5" t="str">
        <f t="shared" si="45"/>
        <v/>
      </c>
      <c r="AC149" s="5" cm="1">
        <f t="array" ref="AC149">IF(AB149="",0,_xlfn.IFS(AB149='A-b-⑥工资核算'!$D$12,'A-b-⑥工资核算'!$B$12,AB149='A-b-⑥工资核算'!$D$13,'A-b-⑥工资核算'!$B$13,AB149='A-b-⑥工资核算'!$D$14,'A-b-⑥工资核算'!$B$14,AB149='A-b-⑥工资核算'!$D$15,'A-b-⑥工资核算'!$B$15))</f>
        <v>0</v>
      </c>
      <c r="AD149" s="9">
        <f t="shared" si="46"/>
        <v>2000</v>
      </c>
      <c r="AE149" s="8">
        <f t="shared" si="34"/>
        <v>2000</v>
      </c>
      <c r="AF149" s="18">
        <f t="shared" si="35"/>
        <v>2000</v>
      </c>
      <c r="AG149" s="9">
        <f t="shared" si="47"/>
        <v>4000</v>
      </c>
      <c r="AH149" s="55">
        <f>_xlfn.XLOOKUP(A149,[1]工资核对的全字段!$C:$C,[1]工资核对的全字段!$BC:$BC,0)</f>
        <v>2000</v>
      </c>
      <c r="AI149" s="55">
        <f t="shared" si="48"/>
        <v>0</v>
      </c>
    </row>
    <row r="150" spans="1:35" ht="15.75" customHeight="1" x14ac:dyDescent="0.15">
      <c r="A150" s="5" t="str">
        <v>尚杨</v>
      </c>
      <c r="B150" s="5" t="str">
        <f>_xlfn.XLOOKUP(A150,'B-a-26考勤汇总表'!D:D,'B-a-26考勤汇总表'!A:A,0)</f>
        <v>保利</v>
      </c>
      <c r="C150" s="5" t="str">
        <f>_xlfn.XLOOKUP(B150,'A-b-⑥工资核算'!J:J,'A-b-⑥工资核算'!K:K,0)</f>
        <v>新店</v>
      </c>
      <c r="D150" s="5">
        <f>_xlfn.XLOOKUP(A150,'B-a-26考勤汇总表'!D:D,'B-a-26考勤汇总表'!AP:AP,0)</f>
        <v>31</v>
      </c>
      <c r="E150" s="5">
        <f>IF(A150="","",_xlfn.XLOOKUP(A150,'B-a-26考勤汇总表'!D:D,'B-a-26考勤汇总表'!U:U,0))</f>
        <v>0</v>
      </c>
      <c r="F150" s="5" t="str">
        <f t="shared" si="36"/>
        <v/>
      </c>
      <c r="G150" s="5">
        <f>_xlfn.XLOOKUP('健康师-人工底薪'!A150,'B-a-③呈现-消耗明细表③'!C:C,'B-a-③呈现-消耗明细表③'!D:D,0)</f>
        <v>68</v>
      </c>
      <c r="H150" s="5">
        <f>_xlfn.XLOOKUP(A150,'B-a-③呈现-消耗明细表③'!C:C,'B-a-③呈现-消耗明细表③'!E:E,0)</f>
        <v>3721.76</v>
      </c>
      <c r="I150" s="5">
        <f>IF(F150="",LOOKUP(G150,'A-b-⑥工资核算'!$C$4:$C$7,'A-b-⑥工资核算'!$E$4:$E$7),"")</f>
        <v>0</v>
      </c>
      <c r="J150" s="5">
        <f>IF(F150="",LOOKUP(H150,'A-b-⑥工资核算'!$D$4:$D$7,'A-b-⑥工资核算'!$E$4:$E$7),"")</f>
        <v>0</v>
      </c>
      <c r="K150" s="5">
        <f>IF(AND(I150&gt;0,J150&gt;0),MIN(I150,J150),IF(OR(LOOKUP(G150,'A-b-⑥工资核算'!$C$4:$C$7,'A-b-⑥工资核算'!$E$4:$E$7)&gt;0,LOOKUP(H150,'A-b-⑥工资核算'!$D$4:$D$7,'A-b-⑥工资核算'!$E$4:$E$7)&gt;0),1,0))</f>
        <v>0</v>
      </c>
      <c r="L150" s="5" cm="1">
        <f t="array" ref="L150">IF(A150="","",IF(F150="",_xlfn.IFS(K150='A-b-⑥工资核算'!$E$4,'A-b-⑥工资核算'!$B$4,K150='A-b-⑥工资核算'!$E$5,'A-b-⑥工资核算'!$B$5,K150='A-b-⑥工资核算'!$E$6,'A-b-⑥工资核算'!$B$6,'健康师-人工底薪'!K150='A-b-⑥工资核算'!$E$7,'A-b-⑥工资核算'!$B$7),0))</f>
        <v>1800</v>
      </c>
      <c r="M150" s="7" t="str">
        <f t="shared" si="37"/>
        <v/>
      </c>
      <c r="N150" s="7" t="str">
        <f t="shared" si="38"/>
        <v/>
      </c>
      <c r="O150" s="46" t="str">
        <f>IF(F150="","",LOOKUP(M150,'A-b-⑥工资核算'!$F$4:$F$7,'A-b-⑥工资核算'!$E$4:$E$7))</f>
        <v/>
      </c>
      <c r="P150" s="46" t="str">
        <f>IF(F150="","",LOOKUP(N150,'A-b-⑥工资核算'!$G$4:$G$7,'A-b-⑥工资核算'!$E$4:$E$7))</f>
        <v/>
      </c>
      <c r="Q150" s="5">
        <f>IF(F150="不足",IF(AND(O150&gt;0,P150&gt;0),MIN(O150,P150),IF(OR(LOOKUP(M150,'A-b-⑥工资核算'!$F$4:$F$7,'A-b-⑥工资核算'!$E$4:$E$7)&gt;0,LOOKUP(N150,'A-b-⑥工资核算'!$G$4:$G$7,'A-b-⑥工资核算'!$E$4:$E$7)&gt;0),1,0)),0)</f>
        <v>0</v>
      </c>
      <c r="R150" s="5" cm="1">
        <f t="array" ref="R150">IF(F150="",0,_xlfn.IFS(Q150='A-b-⑥工资核算'!$E$4,'A-b-⑥工资核算'!$B$4,'健康师-人工底薪'!Q150='A-b-⑥工资核算'!$E$5,'A-b-⑥工资核算'!$B$5,Q150='A-b-⑥工资核算'!$E$6,'A-b-⑥工资核算'!$B$6,'健康师-人工底薪'!Q150='A-b-⑥工资核算'!$E$7,'A-b-⑥工资核算'!$B$7))</f>
        <v>0</v>
      </c>
      <c r="S150" s="5">
        <f t="shared" si="39"/>
        <v>1800</v>
      </c>
      <c r="T150" s="5">
        <f t="shared" si="40"/>
        <v>0</v>
      </c>
      <c r="U150" s="8">
        <f t="shared" si="41"/>
        <v>0</v>
      </c>
      <c r="V150" s="5">
        <f>IF(F150="",IF(C150=$V$5,IF(F150="",LOOKUP(G150,'A-b-⑥工资核算'!$C$12:$C$15,'A-b-⑥工资核算'!$D$12:$D$15),""),""),"")</f>
        <v>0</v>
      </c>
      <c r="W150" s="5">
        <f t="shared" si="42"/>
        <v>1</v>
      </c>
      <c r="X150" s="5">
        <f t="shared" si="43"/>
        <v>1</v>
      </c>
      <c r="Y150" s="5" cm="1">
        <f t="array" ref="Y150">IF(X150="",0,_xlfn.IFS(X150='A-b-⑥工资核算'!$D$12,'A-b-⑥工资核算'!$B$12,X150='A-b-⑥工资核算'!$D$13,'A-b-⑥工资核算'!$B$13,X150='A-b-⑥工资核算'!$D$14,'A-b-⑥工资核算'!$B$14,'健康师-人工底薪'!X150='A-b-⑥工资核算'!$D$15,'A-b-⑥工资核算'!$B$15))</f>
        <v>2000</v>
      </c>
      <c r="Z150" s="9" t="str">
        <f>IF(C150=$V$5,IF(F150="不足",LOOKUP(M150,'A-b-⑥工资核算'!$E$12:$E$15,'A-b-⑥工资核算'!$D$12:$D$15),""),"")</f>
        <v/>
      </c>
      <c r="AA150" s="9" t="str">
        <f t="shared" si="44"/>
        <v/>
      </c>
      <c r="AB150" s="5" t="str">
        <f t="shared" si="45"/>
        <v/>
      </c>
      <c r="AC150" s="5" cm="1">
        <f t="array" ref="AC150">IF(AB150="",0,_xlfn.IFS(AB150='A-b-⑥工资核算'!$D$12,'A-b-⑥工资核算'!$B$12,AB150='A-b-⑥工资核算'!$D$13,'A-b-⑥工资核算'!$B$13,AB150='A-b-⑥工资核算'!$D$14,'A-b-⑥工资核算'!$B$14,AB150='A-b-⑥工资核算'!$D$15,'A-b-⑥工资核算'!$B$15))</f>
        <v>0</v>
      </c>
      <c r="AD150" s="9">
        <f t="shared" si="46"/>
        <v>2000</v>
      </c>
      <c r="AE150" s="8">
        <f t="shared" si="34"/>
        <v>2000</v>
      </c>
      <c r="AF150" s="18">
        <f t="shared" si="35"/>
        <v>2000</v>
      </c>
      <c r="AG150" s="9">
        <f t="shared" si="47"/>
        <v>3800</v>
      </c>
      <c r="AH150" s="55">
        <f>_xlfn.XLOOKUP(A150,[1]工资核对的全字段!$C:$C,[1]工资核对的全字段!$BC:$BC,0)</f>
        <v>2000</v>
      </c>
      <c r="AI150" s="55">
        <f t="shared" si="48"/>
        <v>0</v>
      </c>
    </row>
    <row r="151" spans="1:35" ht="15.75" customHeight="1" x14ac:dyDescent="0.15">
      <c r="A151" s="5" t="str">
        <v>钟心悦</v>
      </c>
      <c r="B151" s="5" t="str">
        <f>_xlfn.XLOOKUP(A151,'B-a-26考勤汇总表'!D:D,'B-a-26考勤汇总表'!A:A,0)</f>
        <v>龙城国际</v>
      </c>
      <c r="C151" s="5" t="str">
        <f>_xlfn.XLOOKUP(B151,'A-b-⑥工资核算'!J:J,'A-b-⑥工资核算'!K:K,0)</f>
        <v>新店</v>
      </c>
      <c r="D151" s="5">
        <f>_xlfn.XLOOKUP(A151,'B-a-26考勤汇总表'!D:D,'B-a-26考勤汇总表'!AP:AP,0)</f>
        <v>10</v>
      </c>
      <c r="E151" s="5">
        <f>IF(A151="","",_xlfn.XLOOKUP(A151,'B-a-26考勤汇总表'!D:D,'B-a-26考勤汇总表'!U:U,0))</f>
        <v>0</v>
      </c>
      <c r="F151" s="5" t="str">
        <f t="shared" si="36"/>
        <v>不足</v>
      </c>
      <c r="G151" s="5">
        <f>_xlfn.XLOOKUP('健康师-人工底薪'!A151,'B-a-③呈现-消耗明细表③'!C:C,'B-a-③呈现-消耗明细表③'!D:D,0)</f>
        <v>20</v>
      </c>
      <c r="H151" s="5">
        <f>_xlfn.XLOOKUP(A151,'B-a-③呈现-消耗明细表③'!C:C,'B-a-③呈现-消耗明细表③'!E:E,0)</f>
        <v>864.77</v>
      </c>
      <c r="I151" s="5" t="str">
        <f>IF(F151="",LOOKUP(G151,'A-b-⑥工资核算'!$C$4:$C$7,'A-b-⑥工资核算'!$E$4:$E$7),"")</f>
        <v/>
      </c>
      <c r="J151" s="5" t="str">
        <f>IF(F151="",LOOKUP(H151,'A-b-⑥工资核算'!$D$4:$D$7,'A-b-⑥工资核算'!$E$4:$E$7),"")</f>
        <v/>
      </c>
      <c r="K151" s="5">
        <f>IF(AND(I151&gt;0,J151&gt;0),MIN(I151,J151),IF(OR(LOOKUP(G151,'A-b-⑥工资核算'!$C$4:$C$7,'A-b-⑥工资核算'!$E$4:$E$7)&gt;0,LOOKUP(H151,'A-b-⑥工资核算'!$D$4:$D$7,'A-b-⑥工资核算'!$E$4:$E$7)&gt;0),1,0))</f>
        <v>0</v>
      </c>
      <c r="L151" s="5" cm="1">
        <f t="array" ref="L151">IF(A151="","",IF(F151="",_xlfn.IFS(K151='A-b-⑥工资核算'!$E$4,'A-b-⑥工资核算'!$B$4,K151='A-b-⑥工资核算'!$E$5,'A-b-⑥工资核算'!$B$5,K151='A-b-⑥工资核算'!$E$6,'A-b-⑥工资核算'!$B$6,'健康师-人工底薪'!K151='A-b-⑥工资核算'!$E$7,'A-b-⑥工资核算'!$B$7),0))</f>
        <v>0</v>
      </c>
      <c r="M151" s="7">
        <f t="shared" si="37"/>
        <v>2</v>
      </c>
      <c r="N151" s="7">
        <f t="shared" si="38"/>
        <v>86.477000000000004</v>
      </c>
      <c r="O151" s="46">
        <f>IF(F151="","",LOOKUP(M151,'A-b-⑥工资核算'!$F$4:$F$7,'A-b-⑥工资核算'!$E$4:$E$7))</f>
        <v>0</v>
      </c>
      <c r="P151" s="46">
        <f>IF(F151="","",LOOKUP(N151,'A-b-⑥工资核算'!$G$4:$G$7,'A-b-⑥工资核算'!$E$4:$E$7))</f>
        <v>0</v>
      </c>
      <c r="Q151" s="5">
        <f>IF(F151="不足",IF(AND(O151&gt;0,P151&gt;0),MIN(O151,P151),IF(OR(LOOKUP(M151,'A-b-⑥工资核算'!$F$4:$F$7,'A-b-⑥工资核算'!$E$4:$E$7)&gt;0,LOOKUP(N151,'A-b-⑥工资核算'!$G$4:$G$7,'A-b-⑥工资核算'!$E$4:$E$7)&gt;0),1,0)),0)</f>
        <v>0</v>
      </c>
      <c r="R151" s="5" cm="1">
        <f t="array" ref="R151">IF(F151="",0,_xlfn.IFS(Q151='A-b-⑥工资核算'!$E$4,'A-b-⑥工资核算'!$B$4,'健康师-人工底薪'!Q151='A-b-⑥工资核算'!$E$5,'A-b-⑥工资核算'!$B$5,Q151='A-b-⑥工资核算'!$E$6,'A-b-⑥工资核算'!$B$6,'健康师-人工底薪'!Q151='A-b-⑥工资核算'!$E$7,'A-b-⑥工资核算'!$B$7))</f>
        <v>1800</v>
      </c>
      <c r="S151" s="5">
        <f t="shared" si="39"/>
        <v>1800</v>
      </c>
      <c r="T151" s="5">
        <f t="shared" si="40"/>
        <v>0</v>
      </c>
      <c r="U151" s="8">
        <f t="shared" si="41"/>
        <v>0</v>
      </c>
      <c r="V151" s="5" t="str">
        <f>IF(F151="",IF(C151=$V$5,IF(F151="",LOOKUP(G151,'A-b-⑥工资核算'!$C$12:$C$15,'A-b-⑥工资核算'!$D$12:$D$15),""),""),"")</f>
        <v/>
      </c>
      <c r="W151" s="5" t="str">
        <f t="shared" si="42"/>
        <v/>
      </c>
      <c r="X151" s="5" t="str">
        <f t="shared" si="43"/>
        <v/>
      </c>
      <c r="Y151" s="5" cm="1">
        <f t="array" ref="Y151">IF(X151="",0,_xlfn.IFS(X151='A-b-⑥工资核算'!$D$12,'A-b-⑥工资核算'!$B$12,X151='A-b-⑥工资核算'!$D$13,'A-b-⑥工资核算'!$B$13,X151='A-b-⑥工资核算'!$D$14,'A-b-⑥工资核算'!$B$14,'健康师-人工底薪'!X151='A-b-⑥工资核算'!$D$15,'A-b-⑥工资核算'!$B$15))</f>
        <v>0</v>
      </c>
      <c r="Z151" s="9">
        <f>IF(C151=$V$5,IF(F151="不足",LOOKUP(M151,'A-b-⑥工资核算'!$E$12:$E$15,'A-b-⑥工资核算'!$D$12:$D$15),""),"")</f>
        <v>0</v>
      </c>
      <c r="AA151" s="9">
        <f t="shared" si="44"/>
        <v>1</v>
      </c>
      <c r="AB151" s="5">
        <f t="shared" si="45"/>
        <v>1</v>
      </c>
      <c r="AC151" s="5" cm="1">
        <f t="array" ref="AC151">IF(AB151="",0,_xlfn.IFS(AB151='A-b-⑥工资核算'!$D$12,'A-b-⑥工资核算'!$B$12,AB151='A-b-⑥工资核算'!$D$13,'A-b-⑥工资核算'!$B$13,AB151='A-b-⑥工资核算'!$D$14,'A-b-⑥工资核算'!$B$14,AB151='A-b-⑥工资核算'!$D$15,'A-b-⑥工资核算'!$B$15))</f>
        <v>2000</v>
      </c>
      <c r="AD151" s="9">
        <f t="shared" si="46"/>
        <v>2000</v>
      </c>
      <c r="AE151" s="8">
        <f t="shared" si="34"/>
        <v>645.16999999999996</v>
      </c>
      <c r="AF151" s="18">
        <f t="shared" si="35"/>
        <v>645.16999999999996</v>
      </c>
      <c r="AG151" s="9">
        <f t="shared" si="47"/>
        <v>3800</v>
      </c>
      <c r="AH151" s="55">
        <f>_xlfn.XLOOKUP(A151,[1]工资核对的全字段!$C:$C,[1]工资核对的全字段!$BC:$BC,0)</f>
        <v>645.16999999999996</v>
      </c>
      <c r="AI151" s="55">
        <f t="shared" si="48"/>
        <v>0</v>
      </c>
    </row>
    <row r="152" spans="1:35" ht="15.75" customHeight="1" x14ac:dyDescent="0.15">
      <c r="A152" s="5" t="str">
        <v>谢金梅</v>
      </c>
      <c r="B152" s="5" t="str">
        <f>_xlfn.XLOOKUP(A152,'B-a-26考勤汇总表'!D:D,'B-a-26考勤汇总表'!A:A,0)</f>
        <v>龙城国际</v>
      </c>
      <c r="C152" s="5" t="str">
        <f>_xlfn.XLOOKUP(B152,'A-b-⑥工资核算'!J:J,'A-b-⑥工资核算'!K:K,0)</f>
        <v>新店</v>
      </c>
      <c r="D152" s="5">
        <f>_xlfn.XLOOKUP(A152,'B-a-26考勤汇总表'!D:D,'B-a-26考勤汇总表'!AP:AP,0)</f>
        <v>14</v>
      </c>
      <c r="E152" s="5">
        <f>IF(A152="","",_xlfn.XLOOKUP(A152,'B-a-26考勤汇总表'!D:D,'B-a-26考勤汇总表'!U:U,0))</f>
        <v>0</v>
      </c>
      <c r="F152" s="5" t="str">
        <f t="shared" si="36"/>
        <v>不足</v>
      </c>
      <c r="G152" s="5">
        <f>_xlfn.XLOOKUP('健康师-人工底薪'!A152,'B-a-③呈现-消耗明细表③'!C:C,'B-a-③呈现-消耗明细表③'!D:D,0)</f>
        <v>39</v>
      </c>
      <c r="H152" s="5">
        <f>_xlfn.XLOOKUP(A152,'B-a-③呈现-消耗明细表③'!C:C,'B-a-③呈现-消耗明细表③'!E:E,0)</f>
        <v>7196.53</v>
      </c>
      <c r="I152" s="5" t="str">
        <f>IF(F152="",LOOKUP(G152,'A-b-⑥工资核算'!$C$4:$C$7,'A-b-⑥工资核算'!$E$4:$E$7),"")</f>
        <v/>
      </c>
      <c r="J152" s="5" t="str">
        <f>IF(F152="",LOOKUP(H152,'A-b-⑥工资核算'!$D$4:$D$7,'A-b-⑥工资核算'!$E$4:$E$7),"")</f>
        <v/>
      </c>
      <c r="K152" s="5">
        <f>IF(AND(I152&gt;0,J152&gt;0),MIN(I152,J152),IF(OR(LOOKUP(G152,'A-b-⑥工资核算'!$C$4:$C$7,'A-b-⑥工资核算'!$E$4:$E$7)&gt;0,LOOKUP(H152,'A-b-⑥工资核算'!$D$4:$D$7,'A-b-⑥工资核算'!$E$4:$E$7)&gt;0),1,0))</f>
        <v>0</v>
      </c>
      <c r="L152" s="5" cm="1">
        <f t="array" ref="L152">IF(A152="","",IF(F152="",_xlfn.IFS(K152='A-b-⑥工资核算'!$E$4,'A-b-⑥工资核算'!$B$4,K152='A-b-⑥工资核算'!$E$5,'A-b-⑥工资核算'!$B$5,K152='A-b-⑥工资核算'!$E$6,'A-b-⑥工资核算'!$B$6,'健康师-人工底薪'!K152='A-b-⑥工资核算'!$E$7,'A-b-⑥工资核算'!$B$7),0))</f>
        <v>0</v>
      </c>
      <c r="M152" s="7">
        <f t="shared" si="37"/>
        <v>2.7857142857142856</v>
      </c>
      <c r="N152" s="7">
        <f t="shared" si="38"/>
        <v>514.03785714285709</v>
      </c>
      <c r="O152" s="46">
        <f>IF(F152="","",LOOKUP(M152,'A-b-⑥工资核算'!$F$4:$F$7,'A-b-⑥工资核算'!$E$4:$E$7))</f>
        <v>0</v>
      </c>
      <c r="P152" s="46">
        <f>IF(F152="","",LOOKUP(N152,'A-b-⑥工资核算'!$G$4:$G$7,'A-b-⑥工资核算'!$E$4:$E$7))</f>
        <v>1</v>
      </c>
      <c r="Q152" s="5">
        <f>IF(F152="不足",IF(AND(O152&gt;0,P152&gt;0),MIN(O152,P152),IF(OR(LOOKUP(M152,'A-b-⑥工资核算'!$F$4:$F$7,'A-b-⑥工资核算'!$E$4:$E$7)&gt;0,LOOKUP(N152,'A-b-⑥工资核算'!$G$4:$G$7,'A-b-⑥工资核算'!$E$4:$E$7)&gt;0),1,0)),0)</f>
        <v>1</v>
      </c>
      <c r="R152" s="5" cm="1">
        <f t="array" ref="R152">IF(F152="",0,_xlfn.IFS(Q152='A-b-⑥工资核算'!$E$4,'A-b-⑥工资核算'!$B$4,'健康师-人工底薪'!Q152='A-b-⑥工资核算'!$E$5,'A-b-⑥工资核算'!$B$5,Q152='A-b-⑥工资核算'!$E$6,'A-b-⑥工资核算'!$B$6,'健康师-人工底薪'!Q152='A-b-⑥工资核算'!$E$7,'A-b-⑥工资核算'!$B$7))</f>
        <v>2000</v>
      </c>
      <c r="S152" s="5">
        <f t="shared" si="39"/>
        <v>2000</v>
      </c>
      <c r="T152" s="5">
        <f t="shared" si="40"/>
        <v>0</v>
      </c>
      <c r="U152" s="8">
        <f t="shared" si="41"/>
        <v>0</v>
      </c>
      <c r="V152" s="5" t="str">
        <f>IF(F152="",IF(C152=$V$5,IF(F152="",LOOKUP(G152,'A-b-⑥工资核算'!$C$12:$C$15,'A-b-⑥工资核算'!$D$12:$D$15),""),""),"")</f>
        <v/>
      </c>
      <c r="W152" s="5" t="str">
        <f t="shared" si="42"/>
        <v/>
      </c>
      <c r="X152" s="5" t="str">
        <f t="shared" si="43"/>
        <v/>
      </c>
      <c r="Y152" s="5" cm="1">
        <f t="array" ref="Y152">IF(X152="",0,_xlfn.IFS(X152='A-b-⑥工资核算'!$D$12,'A-b-⑥工资核算'!$B$12,X152='A-b-⑥工资核算'!$D$13,'A-b-⑥工资核算'!$B$13,X152='A-b-⑥工资核算'!$D$14,'A-b-⑥工资核算'!$B$14,'健康师-人工底薪'!X152='A-b-⑥工资核算'!$D$15,'A-b-⑥工资核算'!$B$15))</f>
        <v>0</v>
      </c>
      <c r="Z152" s="9">
        <f>IF(C152=$V$5,IF(F152="不足",LOOKUP(M152,'A-b-⑥工资核算'!$E$12:$E$15,'A-b-⑥工资核算'!$D$12:$D$15),""),"")</f>
        <v>0</v>
      </c>
      <c r="AA152" s="9">
        <f t="shared" si="44"/>
        <v>1</v>
      </c>
      <c r="AB152" s="5">
        <f t="shared" si="45"/>
        <v>1</v>
      </c>
      <c r="AC152" s="5" cm="1">
        <f t="array" ref="AC152">IF(AB152="",0,_xlfn.IFS(AB152='A-b-⑥工资核算'!$D$12,'A-b-⑥工资核算'!$B$12,AB152='A-b-⑥工资核算'!$D$13,'A-b-⑥工资核算'!$B$13,AB152='A-b-⑥工资核算'!$D$14,'A-b-⑥工资核算'!$B$14,AB152='A-b-⑥工资核算'!$D$15,'A-b-⑥工资核算'!$B$15))</f>
        <v>2000</v>
      </c>
      <c r="AD152" s="9">
        <f t="shared" si="46"/>
        <v>2000</v>
      </c>
      <c r="AE152" s="8">
        <f t="shared" si="34"/>
        <v>903.23</v>
      </c>
      <c r="AF152" s="18">
        <f t="shared" si="35"/>
        <v>903.23</v>
      </c>
      <c r="AG152" s="9">
        <f t="shared" si="47"/>
        <v>4000</v>
      </c>
      <c r="AH152" s="55">
        <f>_xlfn.XLOOKUP(A152,[1]工资核对的全字段!$C:$C,[1]工资核对的全字段!$BC:$BC,0)</f>
        <v>903.23</v>
      </c>
      <c r="AI152" s="55">
        <f t="shared" si="48"/>
        <v>0</v>
      </c>
    </row>
    <row r="153" spans="1:35" ht="15.75" customHeight="1" x14ac:dyDescent="0.15">
      <c r="A153" s="5" t="str">
        <v>李洪芳</v>
      </c>
      <c r="B153" s="5" t="str">
        <f>_xlfn.XLOOKUP(A153,'B-a-26考勤汇总表'!D:D,'B-a-26考勤汇总表'!A:A,0)</f>
        <v>龙城国际</v>
      </c>
      <c r="C153" s="5" t="str">
        <f>_xlfn.XLOOKUP(B153,'A-b-⑥工资核算'!J:J,'A-b-⑥工资核算'!K:K,0)</f>
        <v>新店</v>
      </c>
      <c r="D153" s="5">
        <f>_xlfn.XLOOKUP(A153,'B-a-26考勤汇总表'!D:D,'B-a-26考勤汇总表'!AP:AP,0)</f>
        <v>31</v>
      </c>
      <c r="E153" s="5">
        <f>IF(A153="","",_xlfn.XLOOKUP(A153,'B-a-26考勤汇总表'!D:D,'B-a-26考勤汇总表'!U:U,0))</f>
        <v>0</v>
      </c>
      <c r="F153" s="5" t="str">
        <f t="shared" si="36"/>
        <v/>
      </c>
      <c r="G153" s="5">
        <f>_xlfn.XLOOKUP('健康师-人工底薪'!A153,'B-a-③呈现-消耗明细表③'!C:C,'B-a-③呈现-消耗明细表③'!D:D,0)</f>
        <v>99.5</v>
      </c>
      <c r="H153" s="5">
        <f>_xlfn.XLOOKUP(A153,'B-a-③呈现-消耗明细表③'!C:C,'B-a-③呈现-消耗明细表③'!E:E,0)</f>
        <v>25992.16</v>
      </c>
      <c r="I153" s="5">
        <f>IF(F153="",LOOKUP(G153,'A-b-⑥工资核算'!$C$4:$C$7,'A-b-⑥工资核算'!$E$4:$E$7),"")</f>
        <v>1</v>
      </c>
      <c r="J153" s="5">
        <f>IF(F153="",LOOKUP(H153,'A-b-⑥工资核算'!$D$4:$D$7,'A-b-⑥工资核算'!$E$4:$E$7),"")</f>
        <v>2</v>
      </c>
      <c r="K153" s="5">
        <f>IF(AND(I153&gt;0,J153&gt;0),MIN(I153,J153),IF(OR(LOOKUP(G153,'A-b-⑥工资核算'!$C$4:$C$7,'A-b-⑥工资核算'!$E$4:$E$7)&gt;0,LOOKUP(H153,'A-b-⑥工资核算'!$D$4:$D$7,'A-b-⑥工资核算'!$E$4:$E$7)&gt;0),1,0))</f>
        <v>1</v>
      </c>
      <c r="L153" s="5" cm="1">
        <f t="array" ref="L153">IF(A153="","",IF(F153="",_xlfn.IFS(K153='A-b-⑥工资核算'!$E$4,'A-b-⑥工资核算'!$B$4,K153='A-b-⑥工资核算'!$E$5,'A-b-⑥工资核算'!$B$5,K153='A-b-⑥工资核算'!$E$6,'A-b-⑥工资核算'!$B$6,'健康师-人工底薪'!K153='A-b-⑥工资核算'!$E$7,'A-b-⑥工资核算'!$B$7),0))</f>
        <v>2000</v>
      </c>
      <c r="M153" s="7" t="str">
        <f t="shared" si="37"/>
        <v/>
      </c>
      <c r="N153" s="7" t="str">
        <f t="shared" si="38"/>
        <v/>
      </c>
      <c r="O153" s="46" t="str">
        <f>IF(F153="","",LOOKUP(M153,'A-b-⑥工资核算'!$F$4:$F$7,'A-b-⑥工资核算'!$E$4:$E$7))</f>
        <v/>
      </c>
      <c r="P153" s="46" t="str">
        <f>IF(F153="","",LOOKUP(N153,'A-b-⑥工资核算'!$G$4:$G$7,'A-b-⑥工资核算'!$E$4:$E$7))</f>
        <v/>
      </c>
      <c r="Q153" s="5">
        <f>IF(F153="不足",IF(AND(O153&gt;0,P153&gt;0),MIN(O153,P153),IF(OR(LOOKUP(M153,'A-b-⑥工资核算'!$F$4:$F$7,'A-b-⑥工资核算'!$E$4:$E$7)&gt;0,LOOKUP(N153,'A-b-⑥工资核算'!$G$4:$G$7,'A-b-⑥工资核算'!$E$4:$E$7)&gt;0),1,0)),0)</f>
        <v>0</v>
      </c>
      <c r="R153" s="5" cm="1">
        <f t="array" ref="R153">IF(F153="",0,_xlfn.IFS(Q153='A-b-⑥工资核算'!$E$4,'A-b-⑥工资核算'!$B$4,'健康师-人工底薪'!Q153='A-b-⑥工资核算'!$E$5,'A-b-⑥工资核算'!$B$5,Q153='A-b-⑥工资核算'!$E$6,'A-b-⑥工资核算'!$B$6,'健康师-人工底薪'!Q153='A-b-⑥工资核算'!$E$7,'A-b-⑥工资核算'!$B$7))</f>
        <v>0</v>
      </c>
      <c r="S153" s="5">
        <f t="shared" si="39"/>
        <v>2000</v>
      </c>
      <c r="T153" s="5">
        <f t="shared" si="40"/>
        <v>0</v>
      </c>
      <c r="U153" s="8">
        <f t="shared" si="41"/>
        <v>0</v>
      </c>
      <c r="V153" s="5">
        <f>IF(F153="",IF(C153=$V$5,IF(F153="",LOOKUP(G153,'A-b-⑥工资核算'!$C$12:$C$15,'A-b-⑥工资核算'!$D$12:$D$15),""),""),"")</f>
        <v>1</v>
      </c>
      <c r="W153" s="5">
        <f t="shared" si="42"/>
        <v>1</v>
      </c>
      <c r="X153" s="5">
        <f t="shared" si="43"/>
        <v>1</v>
      </c>
      <c r="Y153" s="5" cm="1">
        <f t="array" ref="Y153">IF(X153="",0,_xlfn.IFS(X153='A-b-⑥工资核算'!$D$12,'A-b-⑥工资核算'!$B$12,X153='A-b-⑥工资核算'!$D$13,'A-b-⑥工资核算'!$B$13,X153='A-b-⑥工资核算'!$D$14,'A-b-⑥工资核算'!$B$14,'健康师-人工底薪'!X153='A-b-⑥工资核算'!$D$15,'A-b-⑥工资核算'!$B$15))</f>
        <v>2000</v>
      </c>
      <c r="Z153" s="9" t="str">
        <f>IF(C153=$V$5,IF(F153="不足",LOOKUP(M153,'A-b-⑥工资核算'!$E$12:$E$15,'A-b-⑥工资核算'!$D$12:$D$15),""),"")</f>
        <v/>
      </c>
      <c r="AA153" s="9" t="str">
        <f t="shared" si="44"/>
        <v/>
      </c>
      <c r="AB153" s="5" t="str">
        <f t="shared" si="45"/>
        <v/>
      </c>
      <c r="AC153" s="5" cm="1">
        <f t="array" ref="AC153">IF(AB153="",0,_xlfn.IFS(AB153='A-b-⑥工资核算'!$D$12,'A-b-⑥工资核算'!$B$12,AB153='A-b-⑥工资核算'!$D$13,'A-b-⑥工资核算'!$B$13,AB153='A-b-⑥工资核算'!$D$14,'A-b-⑥工资核算'!$B$14,AB153='A-b-⑥工资核算'!$D$15,'A-b-⑥工资核算'!$B$15))</f>
        <v>0</v>
      </c>
      <c r="AD153" s="9">
        <f t="shared" si="46"/>
        <v>2000</v>
      </c>
      <c r="AE153" s="8">
        <f t="shared" si="34"/>
        <v>2000</v>
      </c>
      <c r="AF153" s="18">
        <f t="shared" si="35"/>
        <v>2000</v>
      </c>
      <c r="AG153" s="9">
        <f t="shared" si="47"/>
        <v>4000</v>
      </c>
      <c r="AH153" s="55">
        <f>_xlfn.XLOOKUP(A153,[1]工资核对的全字段!$C:$C,[1]工资核对的全字段!$BC:$BC,0)</f>
        <v>2000</v>
      </c>
      <c r="AI153" s="55">
        <f t="shared" si="48"/>
        <v>0</v>
      </c>
    </row>
    <row r="154" spans="1:35" ht="15.75" customHeight="1" x14ac:dyDescent="0.15">
      <c r="A154" s="5" t="str">
        <v>王维</v>
      </c>
      <c r="B154" s="5" t="str">
        <f>_xlfn.XLOOKUP(A154,'B-a-26考勤汇总表'!D:D,'B-a-26考勤汇总表'!A:A,0)</f>
        <v>龙城国际</v>
      </c>
      <c r="C154" s="5" t="str">
        <f>_xlfn.XLOOKUP(B154,'A-b-⑥工资核算'!J:J,'A-b-⑥工资核算'!K:K,0)</f>
        <v>新店</v>
      </c>
      <c r="D154" s="5">
        <f>_xlfn.XLOOKUP(A154,'B-a-26考勤汇总表'!D:D,'B-a-26考勤汇总表'!AP:AP,0)</f>
        <v>31</v>
      </c>
      <c r="E154" s="5">
        <f>IF(A154="","",_xlfn.XLOOKUP(A154,'B-a-26考勤汇总表'!D:D,'B-a-26考勤汇总表'!U:U,0))</f>
        <v>0</v>
      </c>
      <c r="F154" s="5" t="str">
        <f t="shared" si="36"/>
        <v/>
      </c>
      <c r="G154" s="5">
        <f>_xlfn.XLOOKUP('健康师-人工底薪'!A154,'B-a-③呈现-消耗明细表③'!C:C,'B-a-③呈现-消耗明细表③'!D:D,0)</f>
        <v>84</v>
      </c>
      <c r="H154" s="5">
        <f>_xlfn.XLOOKUP(A154,'B-a-③呈现-消耗明细表③'!C:C,'B-a-③呈现-消耗明细表③'!E:E,0)</f>
        <v>7072.69</v>
      </c>
      <c r="I154" s="5">
        <f>IF(F154="",LOOKUP(G154,'A-b-⑥工资核算'!$C$4:$C$7,'A-b-⑥工资核算'!$E$4:$E$7),"")</f>
        <v>0</v>
      </c>
      <c r="J154" s="5">
        <f>IF(F154="",LOOKUP(H154,'A-b-⑥工资核算'!$D$4:$D$7,'A-b-⑥工资核算'!$E$4:$E$7),"")</f>
        <v>0</v>
      </c>
      <c r="K154" s="5">
        <f>IF(AND(I154&gt;0,J154&gt;0),MIN(I154,J154),IF(OR(LOOKUP(G154,'A-b-⑥工资核算'!$C$4:$C$7,'A-b-⑥工资核算'!$E$4:$E$7)&gt;0,LOOKUP(H154,'A-b-⑥工资核算'!$D$4:$D$7,'A-b-⑥工资核算'!$E$4:$E$7)&gt;0),1,0))</f>
        <v>0</v>
      </c>
      <c r="L154" s="5" cm="1">
        <f t="array" ref="L154">IF(A154="","",IF(F154="",_xlfn.IFS(K154='A-b-⑥工资核算'!$E$4,'A-b-⑥工资核算'!$B$4,K154='A-b-⑥工资核算'!$E$5,'A-b-⑥工资核算'!$B$5,K154='A-b-⑥工资核算'!$E$6,'A-b-⑥工资核算'!$B$6,'健康师-人工底薪'!K154='A-b-⑥工资核算'!$E$7,'A-b-⑥工资核算'!$B$7),0))</f>
        <v>1800</v>
      </c>
      <c r="M154" s="7" t="str">
        <f t="shared" si="37"/>
        <v/>
      </c>
      <c r="N154" s="7" t="str">
        <f t="shared" si="38"/>
        <v/>
      </c>
      <c r="O154" s="46" t="str">
        <f>IF(F154="","",LOOKUP(M154,'A-b-⑥工资核算'!$F$4:$F$7,'A-b-⑥工资核算'!$E$4:$E$7))</f>
        <v/>
      </c>
      <c r="P154" s="46" t="str">
        <f>IF(F154="","",LOOKUP(N154,'A-b-⑥工资核算'!$G$4:$G$7,'A-b-⑥工资核算'!$E$4:$E$7))</f>
        <v/>
      </c>
      <c r="Q154" s="5">
        <f>IF(F154="不足",IF(AND(O154&gt;0,P154&gt;0),MIN(O154,P154),IF(OR(LOOKUP(M154,'A-b-⑥工资核算'!$F$4:$F$7,'A-b-⑥工资核算'!$E$4:$E$7)&gt;0,LOOKUP(N154,'A-b-⑥工资核算'!$G$4:$G$7,'A-b-⑥工资核算'!$E$4:$E$7)&gt;0),1,0)),0)</f>
        <v>0</v>
      </c>
      <c r="R154" s="5" cm="1">
        <f t="array" ref="R154">IF(F154="",0,_xlfn.IFS(Q154='A-b-⑥工资核算'!$E$4,'A-b-⑥工资核算'!$B$4,'健康师-人工底薪'!Q154='A-b-⑥工资核算'!$E$5,'A-b-⑥工资核算'!$B$5,Q154='A-b-⑥工资核算'!$E$6,'A-b-⑥工资核算'!$B$6,'健康师-人工底薪'!Q154='A-b-⑥工资核算'!$E$7,'A-b-⑥工资核算'!$B$7))</f>
        <v>0</v>
      </c>
      <c r="S154" s="5">
        <f t="shared" si="39"/>
        <v>1800</v>
      </c>
      <c r="T154" s="5">
        <f t="shared" si="40"/>
        <v>0</v>
      </c>
      <c r="U154" s="8">
        <f t="shared" si="41"/>
        <v>0</v>
      </c>
      <c r="V154" s="5">
        <f>IF(F154="",IF(C154=$V$5,IF(F154="",LOOKUP(G154,'A-b-⑥工资核算'!$C$12:$C$15,'A-b-⑥工资核算'!$D$12:$D$15),""),""),"")</f>
        <v>0</v>
      </c>
      <c r="W154" s="5">
        <f t="shared" si="42"/>
        <v>1</v>
      </c>
      <c r="X154" s="5">
        <f t="shared" si="43"/>
        <v>1</v>
      </c>
      <c r="Y154" s="5" cm="1">
        <f t="array" ref="Y154">IF(X154="",0,_xlfn.IFS(X154='A-b-⑥工资核算'!$D$12,'A-b-⑥工资核算'!$B$12,X154='A-b-⑥工资核算'!$D$13,'A-b-⑥工资核算'!$B$13,X154='A-b-⑥工资核算'!$D$14,'A-b-⑥工资核算'!$B$14,'健康师-人工底薪'!X154='A-b-⑥工资核算'!$D$15,'A-b-⑥工资核算'!$B$15))</f>
        <v>2000</v>
      </c>
      <c r="Z154" s="9" t="str">
        <f>IF(C154=$V$5,IF(F154="不足",LOOKUP(M154,'A-b-⑥工资核算'!$E$12:$E$15,'A-b-⑥工资核算'!$D$12:$D$15),""),"")</f>
        <v/>
      </c>
      <c r="AA154" s="9" t="str">
        <f t="shared" si="44"/>
        <v/>
      </c>
      <c r="AB154" s="5" t="str">
        <f t="shared" si="45"/>
        <v/>
      </c>
      <c r="AC154" s="5" cm="1">
        <f t="array" ref="AC154">IF(AB154="",0,_xlfn.IFS(AB154='A-b-⑥工资核算'!$D$12,'A-b-⑥工资核算'!$B$12,AB154='A-b-⑥工资核算'!$D$13,'A-b-⑥工资核算'!$B$13,AB154='A-b-⑥工资核算'!$D$14,'A-b-⑥工资核算'!$B$14,AB154='A-b-⑥工资核算'!$D$15,'A-b-⑥工资核算'!$B$15))</f>
        <v>0</v>
      </c>
      <c r="AD154" s="9">
        <f t="shared" si="46"/>
        <v>2000</v>
      </c>
      <c r="AE154" s="8">
        <f t="shared" si="34"/>
        <v>2000</v>
      </c>
      <c r="AF154" s="18">
        <f t="shared" si="35"/>
        <v>2000</v>
      </c>
      <c r="AG154" s="9">
        <f t="shared" si="47"/>
        <v>3800</v>
      </c>
      <c r="AH154" s="55">
        <f>_xlfn.XLOOKUP(A154,[1]工资核对的全字段!$C:$C,[1]工资核对的全字段!$BC:$BC,0)</f>
        <v>2000</v>
      </c>
      <c r="AI154" s="55">
        <f t="shared" si="48"/>
        <v>0</v>
      </c>
    </row>
    <row r="155" spans="1:35" ht="15.75" customHeight="1" x14ac:dyDescent="0.15">
      <c r="A155" s="5" t="str">
        <v>罗文文</v>
      </c>
      <c r="B155" s="5" t="str">
        <f>_xlfn.XLOOKUP(A155,'B-a-26考勤汇总表'!D:D,'B-a-26考勤汇总表'!A:A,0)</f>
        <v>龙城国际</v>
      </c>
      <c r="C155" s="5" t="str">
        <f>_xlfn.XLOOKUP(B155,'A-b-⑥工资核算'!J:J,'A-b-⑥工资核算'!K:K,0)</f>
        <v>新店</v>
      </c>
      <c r="D155" s="5">
        <f>_xlfn.XLOOKUP(A155,'B-a-26考勤汇总表'!D:D,'B-a-26考勤汇总表'!AP:AP,0)</f>
        <v>31</v>
      </c>
      <c r="E155" s="5">
        <f>IF(A155="","",_xlfn.XLOOKUP(A155,'B-a-26考勤汇总表'!D:D,'B-a-26考勤汇总表'!U:U,0))</f>
        <v>0</v>
      </c>
      <c r="F155" s="5" t="str">
        <f t="shared" si="36"/>
        <v/>
      </c>
      <c r="G155" s="5">
        <f>_xlfn.XLOOKUP('健康师-人工底薪'!A155,'B-a-③呈现-消耗明细表③'!C:C,'B-a-③呈现-消耗明细表③'!D:D,0)</f>
        <v>73.5</v>
      </c>
      <c r="H155" s="5">
        <f>_xlfn.XLOOKUP(A155,'B-a-③呈现-消耗明细表③'!C:C,'B-a-③呈现-消耗明细表③'!E:E,0)</f>
        <v>6857.83</v>
      </c>
      <c r="I155" s="5">
        <f>IF(F155="",LOOKUP(G155,'A-b-⑥工资核算'!$C$4:$C$7,'A-b-⑥工资核算'!$E$4:$E$7),"")</f>
        <v>0</v>
      </c>
      <c r="J155" s="5">
        <f>IF(F155="",LOOKUP(H155,'A-b-⑥工资核算'!$D$4:$D$7,'A-b-⑥工资核算'!$E$4:$E$7),"")</f>
        <v>0</v>
      </c>
      <c r="K155" s="5">
        <f>IF(AND(I155&gt;0,J155&gt;0),MIN(I155,J155),IF(OR(LOOKUP(G155,'A-b-⑥工资核算'!$C$4:$C$7,'A-b-⑥工资核算'!$E$4:$E$7)&gt;0,LOOKUP(H155,'A-b-⑥工资核算'!$D$4:$D$7,'A-b-⑥工资核算'!$E$4:$E$7)&gt;0),1,0))</f>
        <v>0</v>
      </c>
      <c r="L155" s="5" cm="1">
        <f t="array" ref="L155">IF(A155="","",IF(F155="",_xlfn.IFS(K155='A-b-⑥工资核算'!$E$4,'A-b-⑥工资核算'!$B$4,K155='A-b-⑥工资核算'!$E$5,'A-b-⑥工资核算'!$B$5,K155='A-b-⑥工资核算'!$E$6,'A-b-⑥工资核算'!$B$6,'健康师-人工底薪'!K155='A-b-⑥工资核算'!$E$7,'A-b-⑥工资核算'!$B$7),0))</f>
        <v>1800</v>
      </c>
      <c r="M155" s="7" t="str">
        <f t="shared" si="37"/>
        <v/>
      </c>
      <c r="N155" s="7" t="str">
        <f t="shared" si="38"/>
        <v/>
      </c>
      <c r="O155" s="46" t="str">
        <f>IF(F155="","",LOOKUP(M155,'A-b-⑥工资核算'!$F$4:$F$7,'A-b-⑥工资核算'!$E$4:$E$7))</f>
        <v/>
      </c>
      <c r="P155" s="46" t="str">
        <f>IF(F155="","",LOOKUP(N155,'A-b-⑥工资核算'!$G$4:$G$7,'A-b-⑥工资核算'!$E$4:$E$7))</f>
        <v/>
      </c>
      <c r="Q155" s="5">
        <f>IF(F155="不足",IF(AND(O155&gt;0,P155&gt;0),MIN(O155,P155),IF(OR(LOOKUP(M155,'A-b-⑥工资核算'!$F$4:$F$7,'A-b-⑥工资核算'!$E$4:$E$7)&gt;0,LOOKUP(N155,'A-b-⑥工资核算'!$G$4:$G$7,'A-b-⑥工资核算'!$E$4:$E$7)&gt;0),1,0)),0)</f>
        <v>0</v>
      </c>
      <c r="R155" s="5" cm="1">
        <f t="array" ref="R155">IF(F155="",0,_xlfn.IFS(Q155='A-b-⑥工资核算'!$E$4,'A-b-⑥工资核算'!$B$4,'健康师-人工底薪'!Q155='A-b-⑥工资核算'!$E$5,'A-b-⑥工资核算'!$B$5,Q155='A-b-⑥工资核算'!$E$6,'A-b-⑥工资核算'!$B$6,'健康师-人工底薪'!Q155='A-b-⑥工资核算'!$E$7,'A-b-⑥工资核算'!$B$7))</f>
        <v>0</v>
      </c>
      <c r="S155" s="5">
        <f t="shared" si="39"/>
        <v>1800</v>
      </c>
      <c r="T155" s="5">
        <f t="shared" si="40"/>
        <v>0</v>
      </c>
      <c r="U155" s="8">
        <f t="shared" si="41"/>
        <v>0</v>
      </c>
      <c r="V155" s="5">
        <f>IF(F155="",IF(C155=$V$5,IF(F155="",LOOKUP(G155,'A-b-⑥工资核算'!$C$12:$C$15,'A-b-⑥工资核算'!$D$12:$D$15),""),""),"")</f>
        <v>0</v>
      </c>
      <c r="W155" s="5">
        <f t="shared" si="42"/>
        <v>1</v>
      </c>
      <c r="X155" s="5">
        <f t="shared" si="43"/>
        <v>1</v>
      </c>
      <c r="Y155" s="5" cm="1">
        <f t="array" ref="Y155">IF(X155="",0,_xlfn.IFS(X155='A-b-⑥工资核算'!$D$12,'A-b-⑥工资核算'!$B$12,X155='A-b-⑥工资核算'!$D$13,'A-b-⑥工资核算'!$B$13,X155='A-b-⑥工资核算'!$D$14,'A-b-⑥工资核算'!$B$14,'健康师-人工底薪'!X155='A-b-⑥工资核算'!$D$15,'A-b-⑥工资核算'!$B$15))</f>
        <v>2000</v>
      </c>
      <c r="Z155" s="9" t="str">
        <f>IF(C155=$V$5,IF(F155="不足",LOOKUP(M155,'A-b-⑥工资核算'!$E$12:$E$15,'A-b-⑥工资核算'!$D$12:$D$15),""),"")</f>
        <v/>
      </c>
      <c r="AA155" s="9" t="str">
        <f t="shared" si="44"/>
        <v/>
      </c>
      <c r="AB155" s="5" t="str">
        <f t="shared" si="45"/>
        <v/>
      </c>
      <c r="AC155" s="5" cm="1">
        <f t="array" ref="AC155">IF(AB155="",0,_xlfn.IFS(AB155='A-b-⑥工资核算'!$D$12,'A-b-⑥工资核算'!$B$12,AB155='A-b-⑥工资核算'!$D$13,'A-b-⑥工资核算'!$B$13,AB155='A-b-⑥工资核算'!$D$14,'A-b-⑥工资核算'!$B$14,AB155='A-b-⑥工资核算'!$D$15,'A-b-⑥工资核算'!$B$15))</f>
        <v>0</v>
      </c>
      <c r="AD155" s="9">
        <f t="shared" si="46"/>
        <v>2000</v>
      </c>
      <c r="AE155" s="8">
        <f t="shared" si="34"/>
        <v>2000</v>
      </c>
      <c r="AF155" s="18">
        <f t="shared" si="35"/>
        <v>2000</v>
      </c>
      <c r="AG155" s="9">
        <f t="shared" si="47"/>
        <v>3800</v>
      </c>
      <c r="AH155" s="55">
        <f>_xlfn.XLOOKUP(A155,[1]工资核对的全字段!$C:$C,[1]工资核对的全字段!$BC:$BC,0)</f>
        <v>2000</v>
      </c>
      <c r="AI155" s="55">
        <f t="shared" si="48"/>
        <v>0</v>
      </c>
    </row>
    <row r="156" spans="1:35" ht="15.75" customHeight="1" x14ac:dyDescent="0.15">
      <c r="A156" s="5" t="str">
        <v>贺丽</v>
      </c>
      <c r="B156" s="5" t="str">
        <f>_xlfn.XLOOKUP(A156,'B-a-26考勤汇总表'!D:D,'B-a-26考勤汇总表'!A:A,0)</f>
        <v>川音</v>
      </c>
      <c r="C156" s="5" t="str">
        <f>_xlfn.XLOOKUP(B156,'A-b-⑥工资核算'!J:J,'A-b-⑥工资核算'!K:K,0)</f>
        <v>新店</v>
      </c>
      <c r="D156" s="5">
        <f>_xlfn.XLOOKUP(A156,'B-a-26考勤汇总表'!D:D,'B-a-26考勤汇总表'!AP:AP,0)</f>
        <v>31</v>
      </c>
      <c r="E156" s="5">
        <f>IF(A156="","",_xlfn.XLOOKUP(A156,'B-a-26考勤汇总表'!D:D,'B-a-26考勤汇总表'!U:U,0))</f>
        <v>0</v>
      </c>
      <c r="F156" s="5" t="str">
        <f t="shared" si="36"/>
        <v/>
      </c>
      <c r="G156" s="5">
        <f>_xlfn.XLOOKUP('健康师-人工底薪'!A156,'B-a-③呈现-消耗明细表③'!C:C,'B-a-③呈现-消耗明细表③'!D:D,0)</f>
        <v>67</v>
      </c>
      <c r="H156" s="5">
        <f>_xlfn.XLOOKUP(A156,'B-a-③呈现-消耗明细表③'!C:C,'B-a-③呈现-消耗明细表③'!E:E,0)</f>
        <v>5211.9399999999996</v>
      </c>
      <c r="I156" s="5">
        <f>IF(F156="",LOOKUP(G156,'A-b-⑥工资核算'!$C$4:$C$7,'A-b-⑥工资核算'!$E$4:$E$7),"")</f>
        <v>0</v>
      </c>
      <c r="J156" s="5">
        <f>IF(F156="",LOOKUP(H156,'A-b-⑥工资核算'!$D$4:$D$7,'A-b-⑥工资核算'!$E$4:$E$7),"")</f>
        <v>0</v>
      </c>
      <c r="K156" s="5">
        <f>IF(AND(I156&gt;0,J156&gt;0),MIN(I156,J156),IF(OR(LOOKUP(G156,'A-b-⑥工资核算'!$C$4:$C$7,'A-b-⑥工资核算'!$E$4:$E$7)&gt;0,LOOKUP(H156,'A-b-⑥工资核算'!$D$4:$D$7,'A-b-⑥工资核算'!$E$4:$E$7)&gt;0),1,0))</f>
        <v>0</v>
      </c>
      <c r="L156" s="5" cm="1">
        <f t="array" ref="L156">IF(A156="","",IF(F156="",_xlfn.IFS(K156='A-b-⑥工资核算'!$E$4,'A-b-⑥工资核算'!$B$4,K156='A-b-⑥工资核算'!$E$5,'A-b-⑥工资核算'!$B$5,K156='A-b-⑥工资核算'!$E$6,'A-b-⑥工资核算'!$B$6,'健康师-人工底薪'!K156='A-b-⑥工资核算'!$E$7,'A-b-⑥工资核算'!$B$7),0))</f>
        <v>1800</v>
      </c>
      <c r="M156" s="7" t="str">
        <f t="shared" si="37"/>
        <v/>
      </c>
      <c r="N156" s="7" t="str">
        <f t="shared" si="38"/>
        <v/>
      </c>
      <c r="O156" s="46" t="str">
        <f>IF(F156="","",LOOKUP(M156,'A-b-⑥工资核算'!$F$4:$F$7,'A-b-⑥工资核算'!$E$4:$E$7))</f>
        <v/>
      </c>
      <c r="P156" s="46" t="str">
        <f>IF(F156="","",LOOKUP(N156,'A-b-⑥工资核算'!$G$4:$G$7,'A-b-⑥工资核算'!$E$4:$E$7))</f>
        <v/>
      </c>
      <c r="Q156" s="5">
        <f>IF(F156="不足",IF(AND(O156&gt;0,P156&gt;0),MIN(O156,P156),IF(OR(LOOKUP(M156,'A-b-⑥工资核算'!$F$4:$F$7,'A-b-⑥工资核算'!$E$4:$E$7)&gt;0,LOOKUP(N156,'A-b-⑥工资核算'!$G$4:$G$7,'A-b-⑥工资核算'!$E$4:$E$7)&gt;0),1,0)),0)</f>
        <v>0</v>
      </c>
      <c r="R156" s="5" cm="1">
        <f t="array" ref="R156">IF(F156="",0,_xlfn.IFS(Q156='A-b-⑥工资核算'!$E$4,'A-b-⑥工资核算'!$B$4,'健康师-人工底薪'!Q156='A-b-⑥工资核算'!$E$5,'A-b-⑥工资核算'!$B$5,Q156='A-b-⑥工资核算'!$E$6,'A-b-⑥工资核算'!$B$6,'健康师-人工底薪'!Q156='A-b-⑥工资核算'!$E$7,'A-b-⑥工资核算'!$B$7))</f>
        <v>0</v>
      </c>
      <c r="S156" s="5">
        <f t="shared" si="39"/>
        <v>1800</v>
      </c>
      <c r="T156" s="5">
        <f t="shared" si="40"/>
        <v>0</v>
      </c>
      <c r="U156" s="8">
        <f t="shared" si="41"/>
        <v>0</v>
      </c>
      <c r="V156" s="5">
        <f>IF(F156="",IF(C156=$V$5,IF(F156="",LOOKUP(G156,'A-b-⑥工资核算'!$C$12:$C$15,'A-b-⑥工资核算'!$D$12:$D$15),""),""),"")</f>
        <v>0</v>
      </c>
      <c r="W156" s="5">
        <f t="shared" si="42"/>
        <v>1</v>
      </c>
      <c r="X156" s="5">
        <f t="shared" si="43"/>
        <v>1</v>
      </c>
      <c r="Y156" s="5" cm="1">
        <f t="array" ref="Y156">IF(X156="",0,_xlfn.IFS(X156='A-b-⑥工资核算'!$D$12,'A-b-⑥工资核算'!$B$12,X156='A-b-⑥工资核算'!$D$13,'A-b-⑥工资核算'!$B$13,X156='A-b-⑥工资核算'!$D$14,'A-b-⑥工资核算'!$B$14,'健康师-人工底薪'!X156='A-b-⑥工资核算'!$D$15,'A-b-⑥工资核算'!$B$15))</f>
        <v>2000</v>
      </c>
      <c r="Z156" s="9" t="str">
        <f>IF(C156=$V$5,IF(F156="不足",LOOKUP(M156,'A-b-⑥工资核算'!$E$12:$E$15,'A-b-⑥工资核算'!$D$12:$D$15),""),"")</f>
        <v/>
      </c>
      <c r="AA156" s="9" t="str">
        <f t="shared" si="44"/>
        <v/>
      </c>
      <c r="AB156" s="5" t="str">
        <f t="shared" si="45"/>
        <v/>
      </c>
      <c r="AC156" s="5" cm="1">
        <f t="array" ref="AC156">IF(AB156="",0,_xlfn.IFS(AB156='A-b-⑥工资核算'!$D$12,'A-b-⑥工资核算'!$B$12,AB156='A-b-⑥工资核算'!$D$13,'A-b-⑥工资核算'!$B$13,AB156='A-b-⑥工资核算'!$D$14,'A-b-⑥工资核算'!$B$14,AB156='A-b-⑥工资核算'!$D$15,'A-b-⑥工资核算'!$B$15))</f>
        <v>0</v>
      </c>
      <c r="AD156" s="9">
        <f t="shared" si="46"/>
        <v>2000</v>
      </c>
      <c r="AE156" s="8">
        <f t="shared" si="34"/>
        <v>2000</v>
      </c>
      <c r="AF156" s="18">
        <f t="shared" si="35"/>
        <v>2000</v>
      </c>
      <c r="AG156" s="9">
        <f t="shared" si="47"/>
        <v>3800</v>
      </c>
      <c r="AH156" s="55">
        <f>_xlfn.XLOOKUP(A156,[1]工资核对的全字段!$C:$C,[1]工资核对的全字段!$BC:$BC,0)</f>
        <v>2000</v>
      </c>
      <c r="AI156" s="55">
        <f t="shared" si="48"/>
        <v>0</v>
      </c>
    </row>
    <row r="157" spans="1:35" ht="15.75" customHeight="1" x14ac:dyDescent="0.15">
      <c r="A157" s="5" t="str">
        <v>殷小燕</v>
      </c>
      <c r="B157" s="5" t="str">
        <f>_xlfn.XLOOKUP(A157,'B-a-26考勤汇总表'!D:D,'B-a-26考勤汇总表'!A:A,0)</f>
        <v>川音</v>
      </c>
      <c r="C157" s="5" t="str">
        <f>_xlfn.XLOOKUP(B157,'A-b-⑥工资核算'!J:J,'A-b-⑥工资核算'!K:K,0)</f>
        <v>新店</v>
      </c>
      <c r="D157" s="5">
        <f>_xlfn.XLOOKUP(A157,'B-a-26考勤汇总表'!D:D,'B-a-26考勤汇总表'!AP:AP,0)</f>
        <v>31</v>
      </c>
      <c r="E157" s="5">
        <f>IF(A157="","",_xlfn.XLOOKUP(A157,'B-a-26考勤汇总表'!D:D,'B-a-26考勤汇总表'!U:U,0))</f>
        <v>0</v>
      </c>
      <c r="F157" s="5" t="str">
        <f t="shared" si="36"/>
        <v/>
      </c>
      <c r="G157" s="5">
        <f>_xlfn.XLOOKUP('健康师-人工底薪'!A157,'B-a-③呈现-消耗明细表③'!C:C,'B-a-③呈现-消耗明细表③'!D:D,0)</f>
        <v>74</v>
      </c>
      <c r="H157" s="5">
        <f>_xlfn.XLOOKUP(A157,'B-a-③呈现-消耗明细表③'!C:C,'B-a-③呈现-消耗明细表③'!E:E,0)</f>
        <v>8653.2099999999991</v>
      </c>
      <c r="I157" s="5">
        <f>IF(F157="",LOOKUP(G157,'A-b-⑥工资核算'!$C$4:$C$7,'A-b-⑥工资核算'!$E$4:$E$7),"")</f>
        <v>0</v>
      </c>
      <c r="J157" s="5">
        <f>IF(F157="",LOOKUP(H157,'A-b-⑥工资核算'!$D$4:$D$7,'A-b-⑥工资核算'!$E$4:$E$7),"")</f>
        <v>0</v>
      </c>
      <c r="K157" s="5">
        <f>IF(AND(I157&gt;0,J157&gt;0),MIN(I157,J157),IF(OR(LOOKUP(G157,'A-b-⑥工资核算'!$C$4:$C$7,'A-b-⑥工资核算'!$E$4:$E$7)&gt;0,LOOKUP(H157,'A-b-⑥工资核算'!$D$4:$D$7,'A-b-⑥工资核算'!$E$4:$E$7)&gt;0),1,0))</f>
        <v>0</v>
      </c>
      <c r="L157" s="5" cm="1">
        <f t="array" ref="L157">IF(A157="","",IF(F157="",_xlfn.IFS(K157='A-b-⑥工资核算'!$E$4,'A-b-⑥工资核算'!$B$4,K157='A-b-⑥工资核算'!$E$5,'A-b-⑥工资核算'!$B$5,K157='A-b-⑥工资核算'!$E$6,'A-b-⑥工资核算'!$B$6,'健康师-人工底薪'!K157='A-b-⑥工资核算'!$E$7,'A-b-⑥工资核算'!$B$7),0))</f>
        <v>1800</v>
      </c>
      <c r="M157" s="7" t="str">
        <f t="shared" si="37"/>
        <v/>
      </c>
      <c r="N157" s="7" t="str">
        <f t="shared" si="38"/>
        <v/>
      </c>
      <c r="O157" s="46" t="str">
        <f>IF(F157="","",LOOKUP(M157,'A-b-⑥工资核算'!$F$4:$F$7,'A-b-⑥工资核算'!$E$4:$E$7))</f>
        <v/>
      </c>
      <c r="P157" s="46" t="str">
        <f>IF(F157="","",LOOKUP(N157,'A-b-⑥工资核算'!$G$4:$G$7,'A-b-⑥工资核算'!$E$4:$E$7))</f>
        <v/>
      </c>
      <c r="Q157" s="5">
        <f>IF(F157="不足",IF(AND(O157&gt;0,P157&gt;0),MIN(O157,P157),IF(OR(LOOKUP(M157,'A-b-⑥工资核算'!$F$4:$F$7,'A-b-⑥工资核算'!$E$4:$E$7)&gt;0,LOOKUP(N157,'A-b-⑥工资核算'!$G$4:$G$7,'A-b-⑥工资核算'!$E$4:$E$7)&gt;0),1,0)),0)</f>
        <v>0</v>
      </c>
      <c r="R157" s="5" cm="1">
        <f t="array" ref="R157">IF(F157="",0,_xlfn.IFS(Q157='A-b-⑥工资核算'!$E$4,'A-b-⑥工资核算'!$B$4,'健康师-人工底薪'!Q157='A-b-⑥工资核算'!$E$5,'A-b-⑥工资核算'!$B$5,Q157='A-b-⑥工资核算'!$E$6,'A-b-⑥工资核算'!$B$6,'健康师-人工底薪'!Q157='A-b-⑥工资核算'!$E$7,'A-b-⑥工资核算'!$B$7))</f>
        <v>0</v>
      </c>
      <c r="S157" s="5">
        <f t="shared" si="39"/>
        <v>1800</v>
      </c>
      <c r="T157" s="5">
        <f t="shared" si="40"/>
        <v>0</v>
      </c>
      <c r="U157" s="8">
        <f t="shared" si="41"/>
        <v>0</v>
      </c>
      <c r="V157" s="5">
        <f>IF(F157="",IF(C157=$V$5,IF(F157="",LOOKUP(G157,'A-b-⑥工资核算'!$C$12:$C$15,'A-b-⑥工资核算'!$D$12:$D$15),""),""),"")</f>
        <v>0</v>
      </c>
      <c r="W157" s="5">
        <f t="shared" si="42"/>
        <v>1</v>
      </c>
      <c r="X157" s="5">
        <f t="shared" si="43"/>
        <v>1</v>
      </c>
      <c r="Y157" s="5" cm="1">
        <f t="array" ref="Y157">IF(X157="",0,_xlfn.IFS(X157='A-b-⑥工资核算'!$D$12,'A-b-⑥工资核算'!$B$12,X157='A-b-⑥工资核算'!$D$13,'A-b-⑥工资核算'!$B$13,X157='A-b-⑥工资核算'!$D$14,'A-b-⑥工资核算'!$B$14,'健康师-人工底薪'!X157='A-b-⑥工资核算'!$D$15,'A-b-⑥工资核算'!$B$15))</f>
        <v>2000</v>
      </c>
      <c r="Z157" s="9" t="str">
        <f>IF(C157=$V$5,IF(F157="不足",LOOKUP(M157,'A-b-⑥工资核算'!$E$12:$E$15,'A-b-⑥工资核算'!$D$12:$D$15),""),"")</f>
        <v/>
      </c>
      <c r="AA157" s="9" t="str">
        <f t="shared" si="44"/>
        <v/>
      </c>
      <c r="AB157" s="5" t="str">
        <f t="shared" si="45"/>
        <v/>
      </c>
      <c r="AC157" s="5" cm="1">
        <f t="array" ref="AC157">IF(AB157="",0,_xlfn.IFS(AB157='A-b-⑥工资核算'!$D$12,'A-b-⑥工资核算'!$B$12,AB157='A-b-⑥工资核算'!$D$13,'A-b-⑥工资核算'!$B$13,AB157='A-b-⑥工资核算'!$D$14,'A-b-⑥工资核算'!$B$14,AB157='A-b-⑥工资核算'!$D$15,'A-b-⑥工资核算'!$B$15))</f>
        <v>0</v>
      </c>
      <c r="AD157" s="9">
        <f t="shared" si="46"/>
        <v>2000</v>
      </c>
      <c r="AE157" s="8">
        <f t="shared" si="34"/>
        <v>2000</v>
      </c>
      <c r="AF157" s="18">
        <f t="shared" si="35"/>
        <v>2000</v>
      </c>
      <c r="AG157" s="9">
        <f t="shared" si="47"/>
        <v>3800</v>
      </c>
      <c r="AH157" s="55">
        <f>_xlfn.XLOOKUP(A157,[1]工资核对的全字段!$C:$C,[1]工资核对的全字段!$BC:$BC,0)</f>
        <v>2000</v>
      </c>
      <c r="AI157" s="55">
        <f t="shared" si="48"/>
        <v>0</v>
      </c>
    </row>
    <row r="158" spans="1:35" ht="15.75" customHeight="1" x14ac:dyDescent="0.15">
      <c r="A158" s="5" t="str">
        <v>李海瑛</v>
      </c>
      <c r="B158" s="5" t="str">
        <f>_xlfn.XLOOKUP(A158,'B-a-26考勤汇总表'!D:D,'B-a-26考勤汇总表'!A:A,0)</f>
        <v>川音</v>
      </c>
      <c r="C158" s="5" t="str">
        <f>_xlfn.XLOOKUP(B158,'A-b-⑥工资核算'!J:J,'A-b-⑥工资核算'!K:K,0)</f>
        <v>新店</v>
      </c>
      <c r="D158" s="5">
        <f>_xlfn.XLOOKUP(A158,'B-a-26考勤汇总表'!D:D,'B-a-26考勤汇总表'!AP:AP,0)</f>
        <v>31</v>
      </c>
      <c r="E158" s="5">
        <f>IF(A158="","",_xlfn.XLOOKUP(A158,'B-a-26考勤汇总表'!D:D,'B-a-26考勤汇总表'!U:U,0))</f>
        <v>0</v>
      </c>
      <c r="F158" s="5" t="str">
        <f t="shared" si="36"/>
        <v/>
      </c>
      <c r="G158" s="5">
        <f>_xlfn.XLOOKUP('健康师-人工底薪'!A158,'B-a-③呈现-消耗明细表③'!C:C,'B-a-③呈现-消耗明细表③'!D:D,0)</f>
        <v>56</v>
      </c>
      <c r="H158" s="5">
        <f>_xlfn.XLOOKUP(A158,'B-a-③呈现-消耗明细表③'!C:C,'B-a-③呈现-消耗明细表③'!E:E,0)</f>
        <v>2668.06</v>
      </c>
      <c r="I158" s="5">
        <f>IF(F158="",LOOKUP(G158,'A-b-⑥工资核算'!$C$4:$C$7,'A-b-⑥工资核算'!$E$4:$E$7),"")</f>
        <v>0</v>
      </c>
      <c r="J158" s="5">
        <f>IF(F158="",LOOKUP(H158,'A-b-⑥工资核算'!$D$4:$D$7,'A-b-⑥工资核算'!$E$4:$E$7),"")</f>
        <v>0</v>
      </c>
      <c r="K158" s="5">
        <f>IF(AND(I158&gt;0,J158&gt;0),MIN(I158,J158),IF(OR(LOOKUP(G158,'A-b-⑥工资核算'!$C$4:$C$7,'A-b-⑥工资核算'!$E$4:$E$7)&gt;0,LOOKUP(H158,'A-b-⑥工资核算'!$D$4:$D$7,'A-b-⑥工资核算'!$E$4:$E$7)&gt;0),1,0))</f>
        <v>0</v>
      </c>
      <c r="L158" s="5" cm="1">
        <f t="array" ref="L158">IF(A158="","",IF(F158="",_xlfn.IFS(K158='A-b-⑥工资核算'!$E$4,'A-b-⑥工资核算'!$B$4,K158='A-b-⑥工资核算'!$E$5,'A-b-⑥工资核算'!$B$5,K158='A-b-⑥工资核算'!$E$6,'A-b-⑥工资核算'!$B$6,'健康师-人工底薪'!K158='A-b-⑥工资核算'!$E$7,'A-b-⑥工资核算'!$B$7),0))</f>
        <v>1800</v>
      </c>
      <c r="M158" s="7" t="str">
        <f t="shared" si="37"/>
        <v/>
      </c>
      <c r="N158" s="7" t="str">
        <f t="shared" si="38"/>
        <v/>
      </c>
      <c r="O158" s="46" t="str">
        <f>IF(F158="","",LOOKUP(M158,'A-b-⑥工资核算'!$F$4:$F$7,'A-b-⑥工资核算'!$E$4:$E$7))</f>
        <v/>
      </c>
      <c r="P158" s="46" t="str">
        <f>IF(F158="","",LOOKUP(N158,'A-b-⑥工资核算'!$G$4:$G$7,'A-b-⑥工资核算'!$E$4:$E$7))</f>
        <v/>
      </c>
      <c r="Q158" s="5">
        <f>IF(F158="不足",IF(AND(O158&gt;0,P158&gt;0),MIN(O158,P158),IF(OR(LOOKUP(M158,'A-b-⑥工资核算'!$F$4:$F$7,'A-b-⑥工资核算'!$E$4:$E$7)&gt;0,LOOKUP(N158,'A-b-⑥工资核算'!$G$4:$G$7,'A-b-⑥工资核算'!$E$4:$E$7)&gt;0),1,0)),0)</f>
        <v>0</v>
      </c>
      <c r="R158" s="5" cm="1">
        <f t="array" ref="R158">IF(F158="",0,_xlfn.IFS(Q158='A-b-⑥工资核算'!$E$4,'A-b-⑥工资核算'!$B$4,'健康师-人工底薪'!Q158='A-b-⑥工资核算'!$E$5,'A-b-⑥工资核算'!$B$5,Q158='A-b-⑥工资核算'!$E$6,'A-b-⑥工资核算'!$B$6,'健康师-人工底薪'!Q158='A-b-⑥工资核算'!$E$7,'A-b-⑥工资核算'!$B$7))</f>
        <v>0</v>
      </c>
      <c r="S158" s="5">
        <f t="shared" si="39"/>
        <v>1800</v>
      </c>
      <c r="T158" s="5">
        <f t="shared" si="40"/>
        <v>0</v>
      </c>
      <c r="U158" s="8">
        <f t="shared" si="41"/>
        <v>0</v>
      </c>
      <c r="V158" s="5">
        <f>IF(F158="",IF(C158=$V$5,IF(F158="",LOOKUP(G158,'A-b-⑥工资核算'!$C$12:$C$15,'A-b-⑥工资核算'!$D$12:$D$15),""),""),"")</f>
        <v>0</v>
      </c>
      <c r="W158" s="5">
        <f t="shared" si="42"/>
        <v>1</v>
      </c>
      <c r="X158" s="5">
        <f t="shared" si="43"/>
        <v>1</v>
      </c>
      <c r="Y158" s="5" cm="1">
        <f t="array" ref="Y158">IF(X158="",0,_xlfn.IFS(X158='A-b-⑥工资核算'!$D$12,'A-b-⑥工资核算'!$B$12,X158='A-b-⑥工资核算'!$D$13,'A-b-⑥工资核算'!$B$13,X158='A-b-⑥工资核算'!$D$14,'A-b-⑥工资核算'!$B$14,'健康师-人工底薪'!X158='A-b-⑥工资核算'!$D$15,'A-b-⑥工资核算'!$B$15))</f>
        <v>2000</v>
      </c>
      <c r="Z158" s="9" t="str">
        <f>IF(C158=$V$5,IF(F158="不足",LOOKUP(M158,'A-b-⑥工资核算'!$E$12:$E$15,'A-b-⑥工资核算'!$D$12:$D$15),""),"")</f>
        <v/>
      </c>
      <c r="AA158" s="9" t="str">
        <f t="shared" si="44"/>
        <v/>
      </c>
      <c r="AB158" s="5" t="str">
        <f t="shared" si="45"/>
        <v/>
      </c>
      <c r="AC158" s="5" cm="1">
        <f t="array" ref="AC158">IF(AB158="",0,_xlfn.IFS(AB158='A-b-⑥工资核算'!$D$12,'A-b-⑥工资核算'!$B$12,AB158='A-b-⑥工资核算'!$D$13,'A-b-⑥工资核算'!$B$13,AB158='A-b-⑥工资核算'!$D$14,'A-b-⑥工资核算'!$B$14,AB158='A-b-⑥工资核算'!$D$15,'A-b-⑥工资核算'!$B$15))</f>
        <v>0</v>
      </c>
      <c r="AD158" s="9">
        <f t="shared" si="46"/>
        <v>2000</v>
      </c>
      <c r="AE158" s="8">
        <f t="shared" si="34"/>
        <v>2000</v>
      </c>
      <c r="AF158" s="18">
        <f t="shared" si="35"/>
        <v>2000</v>
      </c>
      <c r="AG158" s="9">
        <f t="shared" si="47"/>
        <v>3800</v>
      </c>
      <c r="AH158" s="55">
        <f>_xlfn.XLOOKUP(A158,[1]工资核对的全字段!$C:$C,[1]工资核对的全字段!$BC:$BC,0)</f>
        <v>2000</v>
      </c>
      <c r="AI158" s="55">
        <f t="shared" si="48"/>
        <v>0</v>
      </c>
    </row>
    <row r="159" spans="1:35" ht="15.75" customHeight="1" x14ac:dyDescent="0.15">
      <c r="A159" s="5" t="str">
        <v>邹孟君</v>
      </c>
      <c r="B159" s="5" t="str">
        <f>_xlfn.XLOOKUP(A159,'B-a-26考勤汇总表'!D:D,'B-a-26考勤汇总表'!A:A,0)</f>
        <v>川音</v>
      </c>
      <c r="C159" s="5" t="str">
        <f>_xlfn.XLOOKUP(B159,'A-b-⑥工资核算'!J:J,'A-b-⑥工资核算'!K:K,0)</f>
        <v>新店</v>
      </c>
      <c r="D159" s="5">
        <f>_xlfn.XLOOKUP(A159,'B-a-26考勤汇总表'!D:D,'B-a-26考勤汇总表'!AP:AP,0)</f>
        <v>31</v>
      </c>
      <c r="E159" s="5">
        <f>IF(A159="","",_xlfn.XLOOKUP(A159,'B-a-26考勤汇总表'!D:D,'B-a-26考勤汇总表'!U:U,0))</f>
        <v>0</v>
      </c>
      <c r="F159" s="5" t="str">
        <f t="shared" si="36"/>
        <v/>
      </c>
      <c r="G159" s="5">
        <f>_xlfn.XLOOKUP('健康师-人工底薪'!A159,'B-a-③呈现-消耗明细表③'!C:C,'B-a-③呈现-消耗明细表③'!D:D,0)</f>
        <v>57</v>
      </c>
      <c r="H159" s="5">
        <f>_xlfn.XLOOKUP(A159,'B-a-③呈现-消耗明细表③'!C:C,'B-a-③呈现-消耗明细表③'!E:E,0)</f>
        <v>3102.44</v>
      </c>
      <c r="I159" s="5">
        <f>IF(F159="",LOOKUP(G159,'A-b-⑥工资核算'!$C$4:$C$7,'A-b-⑥工资核算'!$E$4:$E$7),"")</f>
        <v>0</v>
      </c>
      <c r="J159" s="5">
        <f>IF(F159="",LOOKUP(H159,'A-b-⑥工资核算'!$D$4:$D$7,'A-b-⑥工资核算'!$E$4:$E$7),"")</f>
        <v>0</v>
      </c>
      <c r="K159" s="5">
        <f>IF(AND(I159&gt;0,J159&gt;0),MIN(I159,J159),IF(OR(LOOKUP(G159,'A-b-⑥工资核算'!$C$4:$C$7,'A-b-⑥工资核算'!$E$4:$E$7)&gt;0,LOOKUP(H159,'A-b-⑥工资核算'!$D$4:$D$7,'A-b-⑥工资核算'!$E$4:$E$7)&gt;0),1,0))</f>
        <v>0</v>
      </c>
      <c r="L159" s="5" cm="1">
        <f t="array" ref="L159">IF(A159="","",IF(F159="",_xlfn.IFS(K159='A-b-⑥工资核算'!$E$4,'A-b-⑥工资核算'!$B$4,K159='A-b-⑥工资核算'!$E$5,'A-b-⑥工资核算'!$B$5,K159='A-b-⑥工资核算'!$E$6,'A-b-⑥工资核算'!$B$6,'健康师-人工底薪'!K159='A-b-⑥工资核算'!$E$7,'A-b-⑥工资核算'!$B$7),0))</f>
        <v>1800</v>
      </c>
      <c r="M159" s="7" t="str">
        <f t="shared" si="37"/>
        <v/>
      </c>
      <c r="N159" s="7" t="str">
        <f t="shared" si="38"/>
        <v/>
      </c>
      <c r="O159" s="46" t="str">
        <f>IF(F159="","",LOOKUP(M159,'A-b-⑥工资核算'!$F$4:$F$7,'A-b-⑥工资核算'!$E$4:$E$7))</f>
        <v/>
      </c>
      <c r="P159" s="46" t="str">
        <f>IF(F159="","",LOOKUP(N159,'A-b-⑥工资核算'!$G$4:$G$7,'A-b-⑥工资核算'!$E$4:$E$7))</f>
        <v/>
      </c>
      <c r="Q159" s="5">
        <f>IF(F159="不足",IF(AND(O159&gt;0,P159&gt;0),MIN(O159,P159),IF(OR(LOOKUP(M159,'A-b-⑥工资核算'!$F$4:$F$7,'A-b-⑥工资核算'!$E$4:$E$7)&gt;0,LOOKUP(N159,'A-b-⑥工资核算'!$G$4:$G$7,'A-b-⑥工资核算'!$E$4:$E$7)&gt;0),1,0)),0)</f>
        <v>0</v>
      </c>
      <c r="R159" s="5" cm="1">
        <f t="array" ref="R159">IF(F159="",0,_xlfn.IFS(Q159='A-b-⑥工资核算'!$E$4,'A-b-⑥工资核算'!$B$4,'健康师-人工底薪'!Q159='A-b-⑥工资核算'!$E$5,'A-b-⑥工资核算'!$B$5,Q159='A-b-⑥工资核算'!$E$6,'A-b-⑥工资核算'!$B$6,'健康师-人工底薪'!Q159='A-b-⑥工资核算'!$E$7,'A-b-⑥工资核算'!$B$7))</f>
        <v>0</v>
      </c>
      <c r="S159" s="5">
        <f t="shared" si="39"/>
        <v>1800</v>
      </c>
      <c r="T159" s="5">
        <f t="shared" si="40"/>
        <v>0</v>
      </c>
      <c r="U159" s="8">
        <f t="shared" si="41"/>
        <v>0</v>
      </c>
      <c r="V159" s="5">
        <f>IF(F159="",IF(C159=$V$5,IF(F159="",LOOKUP(G159,'A-b-⑥工资核算'!$C$12:$C$15,'A-b-⑥工资核算'!$D$12:$D$15),""),""),"")</f>
        <v>0</v>
      </c>
      <c r="W159" s="5">
        <f t="shared" si="42"/>
        <v>1</v>
      </c>
      <c r="X159" s="5">
        <f t="shared" si="43"/>
        <v>1</v>
      </c>
      <c r="Y159" s="5" cm="1">
        <f t="array" ref="Y159">IF(X159="",0,_xlfn.IFS(X159='A-b-⑥工资核算'!$D$12,'A-b-⑥工资核算'!$B$12,X159='A-b-⑥工资核算'!$D$13,'A-b-⑥工资核算'!$B$13,X159='A-b-⑥工资核算'!$D$14,'A-b-⑥工资核算'!$B$14,'健康师-人工底薪'!X159='A-b-⑥工资核算'!$D$15,'A-b-⑥工资核算'!$B$15))</f>
        <v>2000</v>
      </c>
      <c r="Z159" s="9" t="str">
        <f>IF(C159=$V$5,IF(F159="不足",LOOKUP(M159,'A-b-⑥工资核算'!$E$12:$E$15,'A-b-⑥工资核算'!$D$12:$D$15),""),"")</f>
        <v/>
      </c>
      <c r="AA159" s="9" t="str">
        <f t="shared" si="44"/>
        <v/>
      </c>
      <c r="AB159" s="5" t="str">
        <f t="shared" si="45"/>
        <v/>
      </c>
      <c r="AC159" s="5" cm="1">
        <f t="array" ref="AC159">IF(AB159="",0,_xlfn.IFS(AB159='A-b-⑥工资核算'!$D$12,'A-b-⑥工资核算'!$B$12,AB159='A-b-⑥工资核算'!$D$13,'A-b-⑥工资核算'!$B$13,AB159='A-b-⑥工资核算'!$D$14,'A-b-⑥工资核算'!$B$14,AB159='A-b-⑥工资核算'!$D$15,'A-b-⑥工资核算'!$B$15))</f>
        <v>0</v>
      </c>
      <c r="AD159" s="9">
        <f t="shared" si="46"/>
        <v>2000</v>
      </c>
      <c r="AE159" s="8">
        <f t="shared" si="34"/>
        <v>2000</v>
      </c>
      <c r="AF159" s="18">
        <f t="shared" si="35"/>
        <v>2000</v>
      </c>
      <c r="AG159" s="9">
        <f t="shared" si="47"/>
        <v>3800</v>
      </c>
      <c r="AH159" s="55">
        <f>_xlfn.XLOOKUP(A159,[1]工资核对的全字段!$C:$C,[1]工资核对的全字段!$BC:$BC,0)</f>
        <v>2000</v>
      </c>
      <c r="AI159" s="55">
        <f t="shared" si="48"/>
        <v>0</v>
      </c>
    </row>
    <row r="160" spans="1:35" ht="15.75" customHeight="1" x14ac:dyDescent="0.15">
      <c r="A160" s="5" t="str">
        <v>彭羽佳</v>
      </c>
      <c r="B160" s="5" t="str">
        <f>_xlfn.XLOOKUP(A160,'B-a-26考勤汇总表'!D:D,'B-a-26考勤汇总表'!A:A,0)</f>
        <v>川音</v>
      </c>
      <c r="C160" s="5" t="str">
        <f>_xlfn.XLOOKUP(B160,'A-b-⑥工资核算'!J:J,'A-b-⑥工资核算'!K:K,0)</f>
        <v>新店</v>
      </c>
      <c r="D160" s="5">
        <f>_xlfn.XLOOKUP(A160,'B-a-26考勤汇总表'!D:D,'B-a-26考勤汇总表'!AP:AP,0)</f>
        <v>31</v>
      </c>
      <c r="E160" s="5">
        <f>IF(A160="","",_xlfn.XLOOKUP(A160,'B-a-26考勤汇总表'!D:D,'B-a-26考勤汇总表'!U:U,0))</f>
        <v>0</v>
      </c>
      <c r="F160" s="5" t="str">
        <f t="shared" si="36"/>
        <v/>
      </c>
      <c r="G160" s="5">
        <f>_xlfn.XLOOKUP('健康师-人工底薪'!A160,'B-a-③呈现-消耗明细表③'!C:C,'B-a-③呈现-消耗明细表③'!D:D,0)</f>
        <v>45</v>
      </c>
      <c r="H160" s="5">
        <f>_xlfn.XLOOKUP(A160,'B-a-③呈现-消耗明细表③'!C:C,'B-a-③呈现-消耗明细表③'!E:E,0)</f>
        <v>3082.38</v>
      </c>
      <c r="I160" s="5">
        <f>IF(F160="",LOOKUP(G160,'A-b-⑥工资核算'!$C$4:$C$7,'A-b-⑥工资核算'!$E$4:$E$7),"")</f>
        <v>0</v>
      </c>
      <c r="J160" s="5">
        <f>IF(F160="",LOOKUP(H160,'A-b-⑥工资核算'!$D$4:$D$7,'A-b-⑥工资核算'!$E$4:$E$7),"")</f>
        <v>0</v>
      </c>
      <c r="K160" s="5">
        <f>IF(AND(I160&gt;0,J160&gt;0),MIN(I160,J160),IF(OR(LOOKUP(G160,'A-b-⑥工资核算'!$C$4:$C$7,'A-b-⑥工资核算'!$E$4:$E$7)&gt;0,LOOKUP(H160,'A-b-⑥工资核算'!$D$4:$D$7,'A-b-⑥工资核算'!$E$4:$E$7)&gt;0),1,0))</f>
        <v>0</v>
      </c>
      <c r="L160" s="5" cm="1">
        <f t="array" ref="L160">IF(A160="","",IF(F160="",_xlfn.IFS(K160='A-b-⑥工资核算'!$E$4,'A-b-⑥工资核算'!$B$4,K160='A-b-⑥工资核算'!$E$5,'A-b-⑥工资核算'!$B$5,K160='A-b-⑥工资核算'!$E$6,'A-b-⑥工资核算'!$B$6,'健康师-人工底薪'!K160='A-b-⑥工资核算'!$E$7,'A-b-⑥工资核算'!$B$7),0))</f>
        <v>1800</v>
      </c>
      <c r="M160" s="7" t="str">
        <f t="shared" si="37"/>
        <v/>
      </c>
      <c r="N160" s="7" t="str">
        <f t="shared" si="38"/>
        <v/>
      </c>
      <c r="O160" s="46" t="str">
        <f>IF(F160="","",LOOKUP(M160,'A-b-⑥工资核算'!$F$4:$F$7,'A-b-⑥工资核算'!$E$4:$E$7))</f>
        <v/>
      </c>
      <c r="P160" s="46" t="str">
        <f>IF(F160="","",LOOKUP(N160,'A-b-⑥工资核算'!$G$4:$G$7,'A-b-⑥工资核算'!$E$4:$E$7))</f>
        <v/>
      </c>
      <c r="Q160" s="5">
        <f>IF(F160="不足",IF(AND(O160&gt;0,P160&gt;0),MIN(O160,P160),IF(OR(LOOKUP(M160,'A-b-⑥工资核算'!$F$4:$F$7,'A-b-⑥工资核算'!$E$4:$E$7)&gt;0,LOOKUP(N160,'A-b-⑥工资核算'!$G$4:$G$7,'A-b-⑥工资核算'!$E$4:$E$7)&gt;0),1,0)),0)</f>
        <v>0</v>
      </c>
      <c r="R160" s="5" cm="1">
        <f t="array" ref="R160">IF(F160="",0,_xlfn.IFS(Q160='A-b-⑥工资核算'!$E$4,'A-b-⑥工资核算'!$B$4,'健康师-人工底薪'!Q160='A-b-⑥工资核算'!$E$5,'A-b-⑥工资核算'!$B$5,Q160='A-b-⑥工资核算'!$E$6,'A-b-⑥工资核算'!$B$6,'健康师-人工底薪'!Q160='A-b-⑥工资核算'!$E$7,'A-b-⑥工资核算'!$B$7))</f>
        <v>0</v>
      </c>
      <c r="S160" s="5">
        <f t="shared" si="39"/>
        <v>1800</v>
      </c>
      <c r="T160" s="5">
        <f t="shared" si="40"/>
        <v>0</v>
      </c>
      <c r="U160" s="8">
        <f t="shared" si="41"/>
        <v>0</v>
      </c>
      <c r="V160" s="5">
        <f>IF(F160="",IF(C160=$V$5,IF(F160="",LOOKUP(G160,'A-b-⑥工资核算'!$C$12:$C$15,'A-b-⑥工资核算'!$D$12:$D$15),""),""),"")</f>
        <v>0</v>
      </c>
      <c r="W160" s="5">
        <f t="shared" si="42"/>
        <v>1</v>
      </c>
      <c r="X160" s="5">
        <f t="shared" si="43"/>
        <v>1</v>
      </c>
      <c r="Y160" s="5" cm="1">
        <f t="array" ref="Y160">IF(X160="",0,_xlfn.IFS(X160='A-b-⑥工资核算'!$D$12,'A-b-⑥工资核算'!$B$12,X160='A-b-⑥工资核算'!$D$13,'A-b-⑥工资核算'!$B$13,X160='A-b-⑥工资核算'!$D$14,'A-b-⑥工资核算'!$B$14,'健康师-人工底薪'!X160='A-b-⑥工资核算'!$D$15,'A-b-⑥工资核算'!$B$15))</f>
        <v>2000</v>
      </c>
      <c r="Z160" s="9" t="str">
        <f>IF(C160=$V$5,IF(F160="不足",LOOKUP(M160,'A-b-⑥工资核算'!$E$12:$E$15,'A-b-⑥工资核算'!$D$12:$D$15),""),"")</f>
        <v/>
      </c>
      <c r="AA160" s="9" t="str">
        <f t="shared" si="44"/>
        <v/>
      </c>
      <c r="AB160" s="5" t="str">
        <f t="shared" si="45"/>
        <v/>
      </c>
      <c r="AC160" s="5" cm="1">
        <f t="array" ref="AC160">IF(AB160="",0,_xlfn.IFS(AB160='A-b-⑥工资核算'!$D$12,'A-b-⑥工资核算'!$B$12,AB160='A-b-⑥工资核算'!$D$13,'A-b-⑥工资核算'!$B$13,AB160='A-b-⑥工资核算'!$D$14,'A-b-⑥工资核算'!$B$14,AB160='A-b-⑥工资核算'!$D$15,'A-b-⑥工资核算'!$B$15))</f>
        <v>0</v>
      </c>
      <c r="AD160" s="9">
        <f t="shared" si="46"/>
        <v>2000</v>
      </c>
      <c r="AE160" s="8">
        <f t="shared" si="34"/>
        <v>2000</v>
      </c>
      <c r="AF160" s="18">
        <f t="shared" si="35"/>
        <v>2000</v>
      </c>
      <c r="AG160" s="9">
        <f t="shared" si="47"/>
        <v>3800</v>
      </c>
      <c r="AH160" s="55">
        <f>_xlfn.XLOOKUP(A160,[1]工资核对的全字段!$C:$C,[1]工资核对的全字段!$BC:$BC,0)</f>
        <v>2000</v>
      </c>
      <c r="AI160" s="55">
        <f t="shared" si="48"/>
        <v>0</v>
      </c>
    </row>
    <row r="161" spans="1:35" ht="15.75" customHeight="1" x14ac:dyDescent="0.15">
      <c r="A161" s="5" t="str">
        <v>朱成芳</v>
      </c>
      <c r="B161" s="5" t="str">
        <f>_xlfn.XLOOKUP(A161,'B-a-26考勤汇总表'!D:D,'B-a-26考勤汇总表'!A:A,0)</f>
        <v>川音</v>
      </c>
      <c r="C161" s="5" t="str">
        <f>_xlfn.XLOOKUP(B161,'A-b-⑥工资核算'!J:J,'A-b-⑥工资核算'!K:K,0)</f>
        <v>新店</v>
      </c>
      <c r="D161" s="5">
        <f>_xlfn.XLOOKUP(A161,'B-a-26考勤汇总表'!D:D,'B-a-26考勤汇总表'!AP:AP,0)</f>
        <v>31</v>
      </c>
      <c r="E161" s="5">
        <f>IF(A161="","",_xlfn.XLOOKUP(A161,'B-a-26考勤汇总表'!D:D,'B-a-26考勤汇总表'!U:U,0))</f>
        <v>0</v>
      </c>
      <c r="F161" s="5" t="str">
        <f t="shared" si="36"/>
        <v/>
      </c>
      <c r="G161" s="5">
        <f>_xlfn.XLOOKUP('健康师-人工底薪'!A161,'B-a-③呈现-消耗明细表③'!C:C,'B-a-③呈现-消耗明细表③'!D:D,0)</f>
        <v>56</v>
      </c>
      <c r="H161" s="5">
        <f>_xlfn.XLOOKUP(A161,'B-a-③呈现-消耗明细表③'!C:C,'B-a-③呈现-消耗明细表③'!E:E,0)</f>
        <v>5148.9799999999996</v>
      </c>
      <c r="I161" s="5">
        <f>IF(F161="",LOOKUP(G161,'A-b-⑥工资核算'!$C$4:$C$7,'A-b-⑥工资核算'!$E$4:$E$7),"")</f>
        <v>0</v>
      </c>
      <c r="J161" s="5">
        <f>IF(F161="",LOOKUP(H161,'A-b-⑥工资核算'!$D$4:$D$7,'A-b-⑥工资核算'!$E$4:$E$7),"")</f>
        <v>0</v>
      </c>
      <c r="K161" s="5">
        <f>IF(AND(I161&gt;0,J161&gt;0),MIN(I161,J161),IF(OR(LOOKUP(G161,'A-b-⑥工资核算'!$C$4:$C$7,'A-b-⑥工资核算'!$E$4:$E$7)&gt;0,LOOKUP(H161,'A-b-⑥工资核算'!$D$4:$D$7,'A-b-⑥工资核算'!$E$4:$E$7)&gt;0),1,0))</f>
        <v>0</v>
      </c>
      <c r="L161" s="5" cm="1">
        <f t="array" ref="L161">IF(A161="","",IF(F161="",_xlfn.IFS(K161='A-b-⑥工资核算'!$E$4,'A-b-⑥工资核算'!$B$4,K161='A-b-⑥工资核算'!$E$5,'A-b-⑥工资核算'!$B$5,K161='A-b-⑥工资核算'!$E$6,'A-b-⑥工资核算'!$B$6,'健康师-人工底薪'!K161='A-b-⑥工资核算'!$E$7,'A-b-⑥工资核算'!$B$7),0))</f>
        <v>1800</v>
      </c>
      <c r="M161" s="7" t="str">
        <f t="shared" si="37"/>
        <v/>
      </c>
      <c r="N161" s="7" t="str">
        <f t="shared" si="38"/>
        <v/>
      </c>
      <c r="O161" s="46" t="str">
        <f>IF(F161="","",LOOKUP(M161,'A-b-⑥工资核算'!$F$4:$F$7,'A-b-⑥工资核算'!$E$4:$E$7))</f>
        <v/>
      </c>
      <c r="P161" s="46" t="str">
        <f>IF(F161="","",LOOKUP(N161,'A-b-⑥工资核算'!$G$4:$G$7,'A-b-⑥工资核算'!$E$4:$E$7))</f>
        <v/>
      </c>
      <c r="Q161" s="5">
        <f>IF(F161="不足",IF(AND(O161&gt;0,P161&gt;0),MIN(O161,P161),IF(OR(LOOKUP(M161,'A-b-⑥工资核算'!$F$4:$F$7,'A-b-⑥工资核算'!$E$4:$E$7)&gt;0,LOOKUP(N161,'A-b-⑥工资核算'!$G$4:$G$7,'A-b-⑥工资核算'!$E$4:$E$7)&gt;0),1,0)),0)</f>
        <v>0</v>
      </c>
      <c r="R161" s="5" cm="1">
        <f t="array" ref="R161">IF(F161="",0,_xlfn.IFS(Q161='A-b-⑥工资核算'!$E$4,'A-b-⑥工资核算'!$B$4,'健康师-人工底薪'!Q161='A-b-⑥工资核算'!$E$5,'A-b-⑥工资核算'!$B$5,Q161='A-b-⑥工资核算'!$E$6,'A-b-⑥工资核算'!$B$6,'健康师-人工底薪'!Q161='A-b-⑥工资核算'!$E$7,'A-b-⑥工资核算'!$B$7))</f>
        <v>0</v>
      </c>
      <c r="S161" s="5">
        <f t="shared" si="39"/>
        <v>1800</v>
      </c>
      <c r="T161" s="5">
        <f t="shared" si="40"/>
        <v>0</v>
      </c>
      <c r="U161" s="8">
        <f t="shared" si="41"/>
        <v>0</v>
      </c>
      <c r="V161" s="5">
        <f>IF(F161="",IF(C161=$V$5,IF(F161="",LOOKUP(G161,'A-b-⑥工资核算'!$C$12:$C$15,'A-b-⑥工资核算'!$D$12:$D$15),""),""),"")</f>
        <v>0</v>
      </c>
      <c r="W161" s="5">
        <f t="shared" si="42"/>
        <v>1</v>
      </c>
      <c r="X161" s="5">
        <f t="shared" si="43"/>
        <v>1</v>
      </c>
      <c r="Y161" s="5" cm="1">
        <f t="array" ref="Y161">IF(X161="",0,_xlfn.IFS(X161='A-b-⑥工资核算'!$D$12,'A-b-⑥工资核算'!$B$12,X161='A-b-⑥工资核算'!$D$13,'A-b-⑥工资核算'!$B$13,X161='A-b-⑥工资核算'!$D$14,'A-b-⑥工资核算'!$B$14,'健康师-人工底薪'!X161='A-b-⑥工资核算'!$D$15,'A-b-⑥工资核算'!$B$15))</f>
        <v>2000</v>
      </c>
      <c r="Z161" s="9" t="str">
        <f>IF(C161=$V$5,IF(F161="不足",LOOKUP(M161,'A-b-⑥工资核算'!$E$12:$E$15,'A-b-⑥工资核算'!$D$12:$D$15),""),"")</f>
        <v/>
      </c>
      <c r="AA161" s="9" t="str">
        <f t="shared" si="44"/>
        <v/>
      </c>
      <c r="AB161" s="5" t="str">
        <f t="shared" si="45"/>
        <v/>
      </c>
      <c r="AC161" s="5" cm="1">
        <f t="array" ref="AC161">IF(AB161="",0,_xlfn.IFS(AB161='A-b-⑥工资核算'!$D$12,'A-b-⑥工资核算'!$B$12,AB161='A-b-⑥工资核算'!$D$13,'A-b-⑥工资核算'!$B$13,AB161='A-b-⑥工资核算'!$D$14,'A-b-⑥工资核算'!$B$14,AB161='A-b-⑥工资核算'!$D$15,'A-b-⑥工资核算'!$B$15))</f>
        <v>0</v>
      </c>
      <c r="AD161" s="9">
        <f t="shared" si="46"/>
        <v>2000</v>
      </c>
      <c r="AE161" s="8">
        <f t="shared" si="34"/>
        <v>2000</v>
      </c>
      <c r="AF161" s="18">
        <f t="shared" si="35"/>
        <v>2000</v>
      </c>
      <c r="AG161" s="9">
        <f t="shared" si="47"/>
        <v>3800</v>
      </c>
      <c r="AH161" s="55">
        <f>_xlfn.XLOOKUP(A161,[1]工资核对的全字段!$C:$C,[1]工资核对的全字段!$BC:$BC,0)</f>
        <v>2000</v>
      </c>
      <c r="AI161" s="55">
        <f t="shared" si="48"/>
        <v>0</v>
      </c>
    </row>
    <row r="162" spans="1:35" ht="15.75" customHeight="1" x14ac:dyDescent="0.15">
      <c r="A162" s="5" t="str">
        <v>翁玲</v>
      </c>
      <c r="B162" s="5" t="str">
        <f>_xlfn.XLOOKUP(A162,'B-a-26考勤汇总表'!D:D,'B-a-26考勤汇总表'!A:A,0)</f>
        <v>川音</v>
      </c>
      <c r="C162" s="5" t="str">
        <f>_xlfn.XLOOKUP(B162,'A-b-⑥工资核算'!J:J,'A-b-⑥工资核算'!K:K,0)</f>
        <v>新店</v>
      </c>
      <c r="D162" s="5">
        <f>_xlfn.XLOOKUP(A162,'B-a-26考勤汇总表'!D:D,'B-a-26考勤汇总表'!AP:AP,0)</f>
        <v>31</v>
      </c>
      <c r="E162" s="5">
        <f>IF(A162="","",_xlfn.XLOOKUP(A162,'B-a-26考勤汇总表'!D:D,'B-a-26考勤汇总表'!U:U,0))</f>
        <v>0</v>
      </c>
      <c r="F162" s="5" t="str">
        <f t="shared" si="36"/>
        <v/>
      </c>
      <c r="G162" s="5">
        <f>_xlfn.XLOOKUP('健康师-人工底薪'!A162,'B-a-③呈现-消耗明细表③'!C:C,'B-a-③呈现-消耗明细表③'!D:D,0)</f>
        <v>56</v>
      </c>
      <c r="H162" s="5">
        <f>_xlfn.XLOOKUP(A162,'B-a-③呈现-消耗明细表③'!C:C,'B-a-③呈现-消耗明细表③'!E:E,0)</f>
        <v>3540.96</v>
      </c>
      <c r="I162" s="5">
        <f>IF(F162="",LOOKUP(G162,'A-b-⑥工资核算'!$C$4:$C$7,'A-b-⑥工资核算'!$E$4:$E$7),"")</f>
        <v>0</v>
      </c>
      <c r="J162" s="5">
        <f>IF(F162="",LOOKUP(H162,'A-b-⑥工资核算'!$D$4:$D$7,'A-b-⑥工资核算'!$E$4:$E$7),"")</f>
        <v>0</v>
      </c>
      <c r="K162" s="5">
        <f>IF(AND(I162&gt;0,J162&gt;0),MIN(I162,J162),IF(OR(LOOKUP(G162,'A-b-⑥工资核算'!$C$4:$C$7,'A-b-⑥工资核算'!$E$4:$E$7)&gt;0,LOOKUP(H162,'A-b-⑥工资核算'!$D$4:$D$7,'A-b-⑥工资核算'!$E$4:$E$7)&gt;0),1,0))</f>
        <v>0</v>
      </c>
      <c r="L162" s="5" cm="1">
        <f t="array" ref="L162">IF(A162="","",IF(F162="",_xlfn.IFS(K162='A-b-⑥工资核算'!$E$4,'A-b-⑥工资核算'!$B$4,K162='A-b-⑥工资核算'!$E$5,'A-b-⑥工资核算'!$B$5,K162='A-b-⑥工资核算'!$E$6,'A-b-⑥工资核算'!$B$6,'健康师-人工底薪'!K162='A-b-⑥工资核算'!$E$7,'A-b-⑥工资核算'!$B$7),0))</f>
        <v>1800</v>
      </c>
      <c r="M162" s="7" t="str">
        <f t="shared" si="37"/>
        <v/>
      </c>
      <c r="N162" s="7" t="str">
        <f t="shared" si="38"/>
        <v/>
      </c>
      <c r="O162" s="46" t="str">
        <f>IF(F162="","",LOOKUP(M162,'A-b-⑥工资核算'!$F$4:$F$7,'A-b-⑥工资核算'!$E$4:$E$7))</f>
        <v/>
      </c>
      <c r="P162" s="46" t="str">
        <f>IF(F162="","",LOOKUP(N162,'A-b-⑥工资核算'!$G$4:$G$7,'A-b-⑥工资核算'!$E$4:$E$7))</f>
        <v/>
      </c>
      <c r="Q162" s="5">
        <f>IF(F162="不足",IF(AND(O162&gt;0,P162&gt;0),MIN(O162,P162),IF(OR(LOOKUP(M162,'A-b-⑥工资核算'!$F$4:$F$7,'A-b-⑥工资核算'!$E$4:$E$7)&gt;0,LOOKUP(N162,'A-b-⑥工资核算'!$G$4:$G$7,'A-b-⑥工资核算'!$E$4:$E$7)&gt;0),1,0)),0)</f>
        <v>0</v>
      </c>
      <c r="R162" s="5" cm="1">
        <f t="array" ref="R162">IF(F162="",0,_xlfn.IFS(Q162='A-b-⑥工资核算'!$E$4,'A-b-⑥工资核算'!$B$4,'健康师-人工底薪'!Q162='A-b-⑥工资核算'!$E$5,'A-b-⑥工资核算'!$B$5,Q162='A-b-⑥工资核算'!$E$6,'A-b-⑥工资核算'!$B$6,'健康师-人工底薪'!Q162='A-b-⑥工资核算'!$E$7,'A-b-⑥工资核算'!$B$7))</f>
        <v>0</v>
      </c>
      <c r="S162" s="5">
        <f t="shared" si="39"/>
        <v>1800</v>
      </c>
      <c r="T162" s="5">
        <f t="shared" si="40"/>
        <v>0</v>
      </c>
      <c r="U162" s="8">
        <f t="shared" si="41"/>
        <v>0</v>
      </c>
      <c r="V162" s="5">
        <f>IF(F162="",IF(C162=$V$5,IF(F162="",LOOKUP(G162,'A-b-⑥工资核算'!$C$12:$C$15,'A-b-⑥工资核算'!$D$12:$D$15),""),""),"")</f>
        <v>0</v>
      </c>
      <c r="W162" s="5">
        <f t="shared" si="42"/>
        <v>1</v>
      </c>
      <c r="X162" s="5">
        <f t="shared" si="43"/>
        <v>1</v>
      </c>
      <c r="Y162" s="5" cm="1">
        <f t="array" ref="Y162">IF(X162="",0,_xlfn.IFS(X162='A-b-⑥工资核算'!$D$12,'A-b-⑥工资核算'!$B$12,X162='A-b-⑥工资核算'!$D$13,'A-b-⑥工资核算'!$B$13,X162='A-b-⑥工资核算'!$D$14,'A-b-⑥工资核算'!$B$14,'健康师-人工底薪'!X162='A-b-⑥工资核算'!$D$15,'A-b-⑥工资核算'!$B$15))</f>
        <v>2000</v>
      </c>
      <c r="Z162" s="9" t="str">
        <f>IF(C162=$V$5,IF(F162="不足",LOOKUP(M162,'A-b-⑥工资核算'!$E$12:$E$15,'A-b-⑥工资核算'!$D$12:$D$15),""),"")</f>
        <v/>
      </c>
      <c r="AA162" s="9" t="str">
        <f t="shared" si="44"/>
        <v/>
      </c>
      <c r="AB162" s="5" t="str">
        <f t="shared" si="45"/>
        <v/>
      </c>
      <c r="AC162" s="5" cm="1">
        <f t="array" ref="AC162">IF(AB162="",0,_xlfn.IFS(AB162='A-b-⑥工资核算'!$D$12,'A-b-⑥工资核算'!$B$12,AB162='A-b-⑥工资核算'!$D$13,'A-b-⑥工资核算'!$B$13,AB162='A-b-⑥工资核算'!$D$14,'A-b-⑥工资核算'!$B$14,AB162='A-b-⑥工资核算'!$D$15,'A-b-⑥工资核算'!$B$15))</f>
        <v>0</v>
      </c>
      <c r="AD162" s="9">
        <f t="shared" si="46"/>
        <v>2000</v>
      </c>
      <c r="AE162" s="8">
        <f t="shared" si="34"/>
        <v>2000</v>
      </c>
      <c r="AF162" s="18">
        <f t="shared" si="35"/>
        <v>2000</v>
      </c>
      <c r="AG162" s="9">
        <f t="shared" si="47"/>
        <v>3800</v>
      </c>
      <c r="AH162" s="55">
        <f>_xlfn.XLOOKUP(A162,[1]工资核对的全字段!$C:$C,[1]工资核对的全字段!$BC:$BC,0)</f>
        <v>2000</v>
      </c>
      <c r="AI162" s="55">
        <f t="shared" si="48"/>
        <v>0</v>
      </c>
    </row>
    <row r="163" spans="1:35" ht="15.75" customHeight="1" x14ac:dyDescent="0.15">
      <c r="A163" s="5" t="str">
        <v>王能琴</v>
      </c>
      <c r="B163" s="5" t="str">
        <f>_xlfn.XLOOKUP(A163,'B-a-26考勤汇总表'!D:D,'B-a-26考勤汇总表'!A:A,0)</f>
        <v>川音</v>
      </c>
      <c r="C163" s="5" t="str">
        <f>_xlfn.XLOOKUP(B163,'A-b-⑥工资核算'!J:J,'A-b-⑥工资核算'!K:K,0)</f>
        <v>新店</v>
      </c>
      <c r="D163" s="5">
        <f>_xlfn.XLOOKUP(A163,'B-a-26考勤汇总表'!D:D,'B-a-26考勤汇总表'!AP:AP,0)</f>
        <v>31</v>
      </c>
      <c r="E163" s="5">
        <f>IF(A163="","",_xlfn.XLOOKUP(A163,'B-a-26考勤汇总表'!D:D,'B-a-26考勤汇总表'!U:U,0))</f>
        <v>0</v>
      </c>
      <c r="F163" s="5" t="str">
        <f t="shared" si="36"/>
        <v/>
      </c>
      <c r="G163" s="5">
        <f>_xlfn.XLOOKUP('健康师-人工底薪'!A163,'B-a-③呈现-消耗明细表③'!C:C,'B-a-③呈现-消耗明细表③'!D:D,0)</f>
        <v>59</v>
      </c>
      <c r="H163" s="5">
        <f>_xlfn.XLOOKUP(A163,'B-a-③呈现-消耗明细表③'!C:C,'B-a-③呈现-消耗明细表③'!E:E,0)</f>
        <v>2856.63</v>
      </c>
      <c r="I163" s="5">
        <f>IF(F163="",LOOKUP(G163,'A-b-⑥工资核算'!$C$4:$C$7,'A-b-⑥工资核算'!$E$4:$E$7),"")</f>
        <v>0</v>
      </c>
      <c r="J163" s="5">
        <f>IF(F163="",LOOKUP(H163,'A-b-⑥工资核算'!$D$4:$D$7,'A-b-⑥工资核算'!$E$4:$E$7),"")</f>
        <v>0</v>
      </c>
      <c r="K163" s="5">
        <f>IF(AND(I163&gt;0,J163&gt;0),MIN(I163,J163),IF(OR(LOOKUP(G163,'A-b-⑥工资核算'!$C$4:$C$7,'A-b-⑥工资核算'!$E$4:$E$7)&gt;0,LOOKUP(H163,'A-b-⑥工资核算'!$D$4:$D$7,'A-b-⑥工资核算'!$E$4:$E$7)&gt;0),1,0))</f>
        <v>0</v>
      </c>
      <c r="L163" s="5" cm="1">
        <f t="array" ref="L163">IF(A163="","",IF(F163="",_xlfn.IFS(K163='A-b-⑥工资核算'!$E$4,'A-b-⑥工资核算'!$B$4,K163='A-b-⑥工资核算'!$E$5,'A-b-⑥工资核算'!$B$5,K163='A-b-⑥工资核算'!$E$6,'A-b-⑥工资核算'!$B$6,'健康师-人工底薪'!K163='A-b-⑥工资核算'!$E$7,'A-b-⑥工资核算'!$B$7),0))</f>
        <v>1800</v>
      </c>
      <c r="M163" s="7" t="str">
        <f t="shared" si="37"/>
        <v/>
      </c>
      <c r="N163" s="7" t="str">
        <f t="shared" si="38"/>
        <v/>
      </c>
      <c r="O163" s="46" t="str">
        <f>IF(F163="","",LOOKUP(M163,'A-b-⑥工资核算'!$F$4:$F$7,'A-b-⑥工资核算'!$E$4:$E$7))</f>
        <v/>
      </c>
      <c r="P163" s="46" t="str">
        <f>IF(F163="","",LOOKUP(N163,'A-b-⑥工资核算'!$G$4:$G$7,'A-b-⑥工资核算'!$E$4:$E$7))</f>
        <v/>
      </c>
      <c r="Q163" s="5">
        <f>IF(F163="不足",IF(AND(O163&gt;0,P163&gt;0),MIN(O163,P163),IF(OR(LOOKUP(M163,'A-b-⑥工资核算'!$F$4:$F$7,'A-b-⑥工资核算'!$E$4:$E$7)&gt;0,LOOKUP(N163,'A-b-⑥工资核算'!$G$4:$G$7,'A-b-⑥工资核算'!$E$4:$E$7)&gt;0),1,0)),0)</f>
        <v>0</v>
      </c>
      <c r="R163" s="5" cm="1">
        <f t="array" ref="R163">IF(F163="",0,_xlfn.IFS(Q163='A-b-⑥工资核算'!$E$4,'A-b-⑥工资核算'!$B$4,'健康师-人工底薪'!Q163='A-b-⑥工资核算'!$E$5,'A-b-⑥工资核算'!$B$5,Q163='A-b-⑥工资核算'!$E$6,'A-b-⑥工资核算'!$B$6,'健康师-人工底薪'!Q163='A-b-⑥工资核算'!$E$7,'A-b-⑥工资核算'!$B$7))</f>
        <v>0</v>
      </c>
      <c r="S163" s="5">
        <f t="shared" si="39"/>
        <v>1800</v>
      </c>
      <c r="T163" s="5">
        <f t="shared" si="40"/>
        <v>0</v>
      </c>
      <c r="U163" s="8">
        <f t="shared" si="41"/>
        <v>0</v>
      </c>
      <c r="V163" s="5">
        <f>IF(F163="",IF(C163=$V$5,IF(F163="",LOOKUP(G163,'A-b-⑥工资核算'!$C$12:$C$15,'A-b-⑥工资核算'!$D$12:$D$15),""),""),"")</f>
        <v>0</v>
      </c>
      <c r="W163" s="5">
        <f t="shared" si="42"/>
        <v>1</v>
      </c>
      <c r="X163" s="5">
        <f t="shared" si="43"/>
        <v>1</v>
      </c>
      <c r="Y163" s="5" cm="1">
        <f t="array" ref="Y163">IF(X163="",0,_xlfn.IFS(X163='A-b-⑥工资核算'!$D$12,'A-b-⑥工资核算'!$B$12,X163='A-b-⑥工资核算'!$D$13,'A-b-⑥工资核算'!$B$13,X163='A-b-⑥工资核算'!$D$14,'A-b-⑥工资核算'!$B$14,'健康师-人工底薪'!X163='A-b-⑥工资核算'!$D$15,'A-b-⑥工资核算'!$B$15))</f>
        <v>2000</v>
      </c>
      <c r="Z163" s="9" t="str">
        <f>IF(C163=$V$5,IF(F163="不足",LOOKUP(M163,'A-b-⑥工资核算'!$E$12:$E$15,'A-b-⑥工资核算'!$D$12:$D$15),""),"")</f>
        <v/>
      </c>
      <c r="AA163" s="9" t="str">
        <f t="shared" si="44"/>
        <v/>
      </c>
      <c r="AB163" s="5" t="str">
        <f t="shared" si="45"/>
        <v/>
      </c>
      <c r="AC163" s="5" cm="1">
        <f t="array" ref="AC163">IF(AB163="",0,_xlfn.IFS(AB163='A-b-⑥工资核算'!$D$12,'A-b-⑥工资核算'!$B$12,AB163='A-b-⑥工资核算'!$D$13,'A-b-⑥工资核算'!$B$13,AB163='A-b-⑥工资核算'!$D$14,'A-b-⑥工资核算'!$B$14,AB163='A-b-⑥工资核算'!$D$15,'A-b-⑥工资核算'!$B$15))</f>
        <v>0</v>
      </c>
      <c r="AD163" s="9">
        <f t="shared" si="46"/>
        <v>2000</v>
      </c>
      <c r="AE163" s="8">
        <f t="shared" si="34"/>
        <v>2000</v>
      </c>
      <c r="AF163" s="18">
        <f t="shared" si="35"/>
        <v>2000</v>
      </c>
      <c r="AG163" s="9">
        <f t="shared" si="47"/>
        <v>3800</v>
      </c>
      <c r="AH163" s="55">
        <f>_xlfn.XLOOKUP(A163,[1]工资核对的全字段!$C:$C,[1]工资核对的全字段!$BC:$BC,0)</f>
        <v>2000</v>
      </c>
      <c r="AI163" s="55">
        <f t="shared" si="48"/>
        <v>0</v>
      </c>
    </row>
    <row r="164" spans="1:35" ht="15.75" customHeight="1" x14ac:dyDescent="0.15">
      <c r="A164" s="5" t="str">
        <v>陈珊珊</v>
      </c>
      <c r="B164" s="5" t="str">
        <f>_xlfn.XLOOKUP(A164,'B-a-26考勤汇总表'!D:D,'B-a-26考勤汇总表'!A:A,0)</f>
        <v>大源</v>
      </c>
      <c r="C164" s="5" t="str">
        <f>_xlfn.XLOOKUP(B164,'A-b-⑥工资核算'!J:J,'A-b-⑥工资核算'!K:K,0)</f>
        <v>老店</v>
      </c>
      <c r="D164" s="5">
        <f>_xlfn.XLOOKUP(A164,'B-a-26考勤汇总表'!D:D,'B-a-26考勤汇总表'!AP:AP,0)</f>
        <v>22</v>
      </c>
      <c r="E164" s="5">
        <f>IF(A164="","",_xlfn.XLOOKUP(A164,'B-a-26考勤汇总表'!D:D,'B-a-26考勤汇总表'!U:U,0))</f>
        <v>0</v>
      </c>
      <c r="F164" s="5" t="str">
        <f t="shared" si="36"/>
        <v>不足</v>
      </c>
      <c r="G164" s="5">
        <f>_xlfn.XLOOKUP('健康师-人工底薪'!A164,'B-a-③呈现-消耗明细表③'!C:C,'B-a-③呈现-消耗明细表③'!D:D,0)</f>
        <v>36</v>
      </c>
      <c r="H164" s="5">
        <f>_xlfn.XLOOKUP(A164,'B-a-③呈现-消耗明细表③'!C:C,'B-a-③呈现-消耗明细表③'!E:E,0)</f>
        <v>1887.22</v>
      </c>
      <c r="I164" s="5" t="str">
        <f>IF(F164="",LOOKUP(G164,'A-b-⑥工资核算'!$C$4:$C$7,'A-b-⑥工资核算'!$E$4:$E$7),"")</f>
        <v/>
      </c>
      <c r="J164" s="5" t="str">
        <f>IF(F164="",LOOKUP(H164,'A-b-⑥工资核算'!$D$4:$D$7,'A-b-⑥工资核算'!$E$4:$E$7),"")</f>
        <v/>
      </c>
      <c r="K164" s="5">
        <f>IF(AND(I164&gt;0,J164&gt;0),MIN(I164,J164),IF(OR(LOOKUP(G164,'A-b-⑥工资核算'!$C$4:$C$7,'A-b-⑥工资核算'!$E$4:$E$7)&gt;0,LOOKUP(H164,'A-b-⑥工资核算'!$D$4:$D$7,'A-b-⑥工资核算'!$E$4:$E$7)&gt;0),1,0))</f>
        <v>0</v>
      </c>
      <c r="L164" s="5" cm="1">
        <f t="array" ref="L164">IF(A164="","",IF(F164="",_xlfn.IFS(K164='A-b-⑥工资核算'!$E$4,'A-b-⑥工资核算'!$B$4,K164='A-b-⑥工资核算'!$E$5,'A-b-⑥工资核算'!$B$5,K164='A-b-⑥工资核算'!$E$6,'A-b-⑥工资核算'!$B$6,'健康师-人工底薪'!K164='A-b-⑥工资核算'!$E$7,'A-b-⑥工资核算'!$B$7),0))</f>
        <v>0</v>
      </c>
      <c r="M164" s="7">
        <f t="shared" si="37"/>
        <v>1.6363636363636365</v>
      </c>
      <c r="N164" s="7">
        <f t="shared" si="38"/>
        <v>85.782727272727271</v>
      </c>
      <c r="O164" s="46">
        <f>IF(F164="","",LOOKUP(M164,'A-b-⑥工资核算'!$F$4:$F$7,'A-b-⑥工资核算'!$E$4:$E$7))</f>
        <v>0</v>
      </c>
      <c r="P164" s="46">
        <f>IF(F164="","",LOOKUP(N164,'A-b-⑥工资核算'!$G$4:$G$7,'A-b-⑥工资核算'!$E$4:$E$7))</f>
        <v>0</v>
      </c>
      <c r="Q164" s="5">
        <f>IF(F164="不足",IF(AND(O164&gt;0,P164&gt;0),MIN(O164,P164),IF(OR(LOOKUP(M164,'A-b-⑥工资核算'!$F$4:$F$7,'A-b-⑥工资核算'!$E$4:$E$7)&gt;0,LOOKUP(N164,'A-b-⑥工资核算'!$G$4:$G$7,'A-b-⑥工资核算'!$E$4:$E$7)&gt;0),1,0)),0)</f>
        <v>0</v>
      </c>
      <c r="R164" s="5" cm="1">
        <f t="array" ref="R164">IF(F164="",0,_xlfn.IFS(Q164='A-b-⑥工资核算'!$E$4,'A-b-⑥工资核算'!$B$4,'健康师-人工底薪'!Q164='A-b-⑥工资核算'!$E$5,'A-b-⑥工资核算'!$B$5,Q164='A-b-⑥工资核算'!$E$6,'A-b-⑥工资核算'!$B$6,'健康师-人工底薪'!Q164='A-b-⑥工资核算'!$E$7,'A-b-⑥工资核算'!$B$7))</f>
        <v>1800</v>
      </c>
      <c r="S164" s="5">
        <f t="shared" si="39"/>
        <v>1800</v>
      </c>
      <c r="T164" s="5">
        <f t="shared" si="40"/>
        <v>0</v>
      </c>
      <c r="U164" s="8">
        <f t="shared" si="41"/>
        <v>1277.4193548387098</v>
      </c>
      <c r="V164" s="5" t="str">
        <f>IF(F164="",IF(C164=$V$5,IF(F164="",LOOKUP(G164,'A-b-⑥工资核算'!$C$12:$C$15,'A-b-⑥工资核算'!$D$12:$D$15),""),""),"")</f>
        <v/>
      </c>
      <c r="W164" s="5" t="str">
        <f t="shared" si="42"/>
        <v/>
      </c>
      <c r="X164" s="5" t="str">
        <f t="shared" si="43"/>
        <v/>
      </c>
      <c r="Y164" s="5" cm="1">
        <f t="array" ref="Y164">IF(X164="",0,_xlfn.IFS(X164='A-b-⑥工资核算'!$D$12,'A-b-⑥工资核算'!$B$12,X164='A-b-⑥工资核算'!$D$13,'A-b-⑥工资核算'!$B$13,X164='A-b-⑥工资核算'!$D$14,'A-b-⑥工资核算'!$B$14,'健康师-人工底薪'!X164='A-b-⑥工资核算'!$D$15,'A-b-⑥工资核算'!$B$15))</f>
        <v>0</v>
      </c>
      <c r="Z164" s="9" t="str">
        <f>IF(C164=$V$5,IF(F164="不足",LOOKUP(M164,'A-b-⑥工资核算'!$E$12:$E$15,'A-b-⑥工资核算'!$D$12:$D$15),""),"")</f>
        <v/>
      </c>
      <c r="AA164" s="9" t="str">
        <f t="shared" si="44"/>
        <v/>
      </c>
      <c r="AB164" s="5" t="str">
        <f t="shared" si="45"/>
        <v/>
      </c>
      <c r="AC164" s="5" cm="1">
        <f t="array" ref="AC164">IF(AB164="",0,_xlfn.IFS(AB164='A-b-⑥工资核算'!$D$12,'A-b-⑥工资核算'!$B$12,AB164='A-b-⑥工资核算'!$D$13,'A-b-⑥工资核算'!$B$13,AB164='A-b-⑥工资核算'!$D$14,'A-b-⑥工资核算'!$B$14,AB164='A-b-⑥工资核算'!$D$15,'A-b-⑥工资核算'!$B$15))</f>
        <v>0</v>
      </c>
      <c r="AD164" s="9">
        <f t="shared" si="46"/>
        <v>0</v>
      </c>
      <c r="AE164" s="8">
        <f t="shared" si="34"/>
        <v>0</v>
      </c>
      <c r="AF164" s="18">
        <f t="shared" si="35"/>
        <v>1277.4193548387098</v>
      </c>
      <c r="AG164" s="9">
        <f t="shared" si="47"/>
        <v>1800</v>
      </c>
      <c r="AH164" s="55">
        <f>_xlfn.XLOOKUP(A164,[1]工资核对的全字段!$C:$C,[1]工资核对的全字段!$BC:$BC,0)</f>
        <v>1277.4193548387098</v>
      </c>
      <c r="AI164" s="55">
        <f t="shared" si="48"/>
        <v>0</v>
      </c>
    </row>
    <row r="165" spans="1:35" ht="15.75" customHeight="1" x14ac:dyDescent="0.15">
      <c r="A165" s="5" t="str">
        <v>安家晴</v>
      </c>
      <c r="B165" s="5" t="str">
        <f>_xlfn.XLOOKUP(A165,'B-a-26考勤汇总表'!D:D,'B-a-26考勤汇总表'!A:A,0)</f>
        <v>鹭岛</v>
      </c>
      <c r="C165" s="5" t="str">
        <f>_xlfn.XLOOKUP(B165,'A-b-⑥工资核算'!J:J,'A-b-⑥工资核算'!K:K,0)</f>
        <v>老店</v>
      </c>
      <c r="D165" s="5">
        <f>_xlfn.XLOOKUP(A165,'B-a-26考勤汇总表'!D:D,'B-a-26考勤汇总表'!AP:AP,0)</f>
        <v>18</v>
      </c>
      <c r="E165" s="5">
        <f>IF(A165="","",_xlfn.XLOOKUP(A165,'B-a-26考勤汇总表'!D:D,'B-a-26考勤汇总表'!U:U,0))</f>
        <v>0</v>
      </c>
      <c r="F165" s="5" t="str">
        <f t="shared" si="36"/>
        <v>不足</v>
      </c>
      <c r="G165" s="5">
        <f>_xlfn.XLOOKUP('健康师-人工底薪'!A165,'B-a-③呈现-消耗明细表③'!C:C,'B-a-③呈现-消耗明细表③'!D:D,0)</f>
        <v>37</v>
      </c>
      <c r="H165" s="5">
        <f>_xlfn.XLOOKUP(A165,'B-a-③呈现-消耗明细表③'!C:C,'B-a-③呈现-消耗明细表③'!E:E,0)</f>
        <v>2623.68</v>
      </c>
      <c r="I165" s="5" t="str">
        <f>IF(F165="",LOOKUP(G165,'A-b-⑥工资核算'!$C$4:$C$7,'A-b-⑥工资核算'!$E$4:$E$7),"")</f>
        <v/>
      </c>
      <c r="J165" s="5" t="str">
        <f>IF(F165="",LOOKUP(H165,'A-b-⑥工资核算'!$D$4:$D$7,'A-b-⑥工资核算'!$E$4:$E$7),"")</f>
        <v/>
      </c>
      <c r="K165" s="5">
        <f>IF(AND(I165&gt;0,J165&gt;0),MIN(I165,J165),IF(OR(LOOKUP(G165,'A-b-⑥工资核算'!$C$4:$C$7,'A-b-⑥工资核算'!$E$4:$E$7)&gt;0,LOOKUP(H165,'A-b-⑥工资核算'!$D$4:$D$7,'A-b-⑥工资核算'!$E$4:$E$7)&gt;0),1,0))</f>
        <v>0</v>
      </c>
      <c r="L165" s="5" cm="1">
        <f t="array" ref="L165">IF(A165="","",IF(F165="",_xlfn.IFS(K165='A-b-⑥工资核算'!$E$4,'A-b-⑥工资核算'!$B$4,K165='A-b-⑥工资核算'!$E$5,'A-b-⑥工资核算'!$B$5,K165='A-b-⑥工资核算'!$E$6,'A-b-⑥工资核算'!$B$6,'健康师-人工底薪'!K165='A-b-⑥工资核算'!$E$7,'A-b-⑥工资核算'!$B$7),0))</f>
        <v>0</v>
      </c>
      <c r="M165" s="7">
        <f t="shared" si="37"/>
        <v>2.0555555555555554</v>
      </c>
      <c r="N165" s="7">
        <f t="shared" si="38"/>
        <v>145.76</v>
      </c>
      <c r="O165" s="46">
        <f>IF(F165="","",LOOKUP(M165,'A-b-⑥工资核算'!$F$4:$F$7,'A-b-⑥工资核算'!$E$4:$E$7))</f>
        <v>0</v>
      </c>
      <c r="P165" s="46">
        <f>IF(F165="","",LOOKUP(N165,'A-b-⑥工资核算'!$G$4:$G$7,'A-b-⑥工资核算'!$E$4:$E$7))</f>
        <v>0</v>
      </c>
      <c r="Q165" s="5">
        <f>IF(F165="不足",IF(AND(O165&gt;0,P165&gt;0),MIN(O165,P165),IF(OR(LOOKUP(M165,'A-b-⑥工资核算'!$F$4:$F$7,'A-b-⑥工资核算'!$E$4:$E$7)&gt;0,LOOKUP(N165,'A-b-⑥工资核算'!$G$4:$G$7,'A-b-⑥工资核算'!$E$4:$E$7)&gt;0),1,0)),0)</f>
        <v>0</v>
      </c>
      <c r="R165" s="5" cm="1">
        <f t="array" ref="R165">IF(F165="",0,_xlfn.IFS(Q165='A-b-⑥工资核算'!$E$4,'A-b-⑥工资核算'!$B$4,'健康师-人工底薪'!Q165='A-b-⑥工资核算'!$E$5,'A-b-⑥工资核算'!$B$5,Q165='A-b-⑥工资核算'!$E$6,'A-b-⑥工资核算'!$B$6,'健康师-人工底薪'!Q165='A-b-⑥工资核算'!$E$7,'A-b-⑥工资核算'!$B$7))</f>
        <v>1800</v>
      </c>
      <c r="S165" s="5">
        <f t="shared" si="39"/>
        <v>1800</v>
      </c>
      <c r="T165" s="5">
        <f t="shared" si="40"/>
        <v>0</v>
      </c>
      <c r="U165" s="8">
        <f t="shared" si="41"/>
        <v>1045.1612903225805</v>
      </c>
      <c r="V165" s="5" t="str">
        <f>IF(F165="",IF(C165=$V$5,IF(F165="",LOOKUP(G165,'A-b-⑥工资核算'!$C$12:$C$15,'A-b-⑥工资核算'!$D$12:$D$15),""),""),"")</f>
        <v/>
      </c>
      <c r="W165" s="5" t="str">
        <f t="shared" si="42"/>
        <v/>
      </c>
      <c r="X165" s="5" t="str">
        <f t="shared" si="43"/>
        <v/>
      </c>
      <c r="Y165" s="5" cm="1">
        <f t="array" ref="Y165">IF(X165="",0,_xlfn.IFS(X165='A-b-⑥工资核算'!$D$12,'A-b-⑥工资核算'!$B$12,X165='A-b-⑥工资核算'!$D$13,'A-b-⑥工资核算'!$B$13,X165='A-b-⑥工资核算'!$D$14,'A-b-⑥工资核算'!$B$14,'健康师-人工底薪'!X165='A-b-⑥工资核算'!$D$15,'A-b-⑥工资核算'!$B$15))</f>
        <v>0</v>
      </c>
      <c r="Z165" s="9" t="str">
        <f>IF(C165=$V$5,IF(F165="不足",LOOKUP(M165,'A-b-⑥工资核算'!$E$12:$E$15,'A-b-⑥工资核算'!$D$12:$D$15),""),"")</f>
        <v/>
      </c>
      <c r="AA165" s="9" t="str">
        <f t="shared" si="44"/>
        <v/>
      </c>
      <c r="AB165" s="5" t="str">
        <f t="shared" si="45"/>
        <v/>
      </c>
      <c r="AC165" s="5" cm="1">
        <f t="array" ref="AC165">IF(AB165="",0,_xlfn.IFS(AB165='A-b-⑥工资核算'!$D$12,'A-b-⑥工资核算'!$B$12,AB165='A-b-⑥工资核算'!$D$13,'A-b-⑥工资核算'!$B$13,AB165='A-b-⑥工资核算'!$D$14,'A-b-⑥工资核算'!$B$14,AB165='A-b-⑥工资核算'!$D$15,'A-b-⑥工资核算'!$B$15))</f>
        <v>0</v>
      </c>
      <c r="AD165" s="9">
        <f t="shared" si="46"/>
        <v>0</v>
      </c>
      <c r="AE165" s="8">
        <f t="shared" si="34"/>
        <v>0</v>
      </c>
      <c r="AF165" s="18">
        <f t="shared" si="35"/>
        <v>1045.1612903225805</v>
      </c>
      <c r="AG165" s="9">
        <f t="shared" si="47"/>
        <v>1800</v>
      </c>
      <c r="AH165" s="55">
        <f>_xlfn.XLOOKUP(A165,[1]工资核对的全字段!$C:$C,[1]工资核对的全字段!$BC:$BC,0)</f>
        <v>1045.1612903225805</v>
      </c>
      <c r="AI165" s="55">
        <f t="shared" si="48"/>
        <v>0</v>
      </c>
    </row>
    <row r="166" spans="1:35" ht="15.75" customHeight="1" x14ac:dyDescent="0.15">
      <c r="A166" s="5" t="str">
        <v>谢翠华</v>
      </c>
      <c r="B166" s="5" t="str">
        <f>_xlfn.XLOOKUP(A166,'B-a-26考勤汇总表'!D:D,'B-a-26考勤汇总表'!A:A,0)</f>
        <v>明信</v>
      </c>
      <c r="C166" s="5" t="str">
        <f>_xlfn.XLOOKUP(B166,'A-b-⑥工资核算'!J:J,'A-b-⑥工资核算'!K:K,0)</f>
        <v>老店</v>
      </c>
      <c r="D166" s="5">
        <f>_xlfn.XLOOKUP(A166,'B-a-26考勤汇总表'!D:D,'B-a-26考勤汇总表'!AP:AP,0)</f>
        <v>13</v>
      </c>
      <c r="E166" s="5">
        <f>IF(A166="","",_xlfn.XLOOKUP(A166,'B-a-26考勤汇总表'!D:D,'B-a-26考勤汇总表'!U:U,0))</f>
        <v>0</v>
      </c>
      <c r="F166" s="5" t="str">
        <f t="shared" si="36"/>
        <v>不足</v>
      </c>
      <c r="G166" s="5">
        <f>_xlfn.XLOOKUP('健康师-人工底薪'!A166,'B-a-③呈现-消耗明细表③'!C:C,'B-a-③呈现-消耗明细表③'!D:D,0)</f>
        <v>39</v>
      </c>
      <c r="H166" s="5">
        <f>_xlfn.XLOOKUP(A166,'B-a-③呈现-消耗明细表③'!C:C,'B-a-③呈现-消耗明细表③'!E:E,0)</f>
        <v>2543.87</v>
      </c>
      <c r="I166" s="5" t="str">
        <f>IF(F166="",LOOKUP(G166,'A-b-⑥工资核算'!$C$4:$C$7,'A-b-⑥工资核算'!$E$4:$E$7),"")</f>
        <v/>
      </c>
      <c r="J166" s="5" t="str">
        <f>IF(F166="",LOOKUP(H166,'A-b-⑥工资核算'!$D$4:$D$7,'A-b-⑥工资核算'!$E$4:$E$7),"")</f>
        <v/>
      </c>
      <c r="K166" s="5">
        <f>IF(AND(I166&gt;0,J166&gt;0),MIN(I166,J166),IF(OR(LOOKUP(G166,'A-b-⑥工资核算'!$C$4:$C$7,'A-b-⑥工资核算'!$E$4:$E$7)&gt;0,LOOKUP(H166,'A-b-⑥工资核算'!$D$4:$D$7,'A-b-⑥工资核算'!$E$4:$E$7)&gt;0),1,0))</f>
        <v>0</v>
      </c>
      <c r="L166" s="5" cm="1">
        <f t="array" ref="L166">IF(A166="","",IF(F166="",_xlfn.IFS(K166='A-b-⑥工资核算'!$E$4,'A-b-⑥工资核算'!$B$4,K166='A-b-⑥工资核算'!$E$5,'A-b-⑥工资核算'!$B$5,K166='A-b-⑥工资核算'!$E$6,'A-b-⑥工资核算'!$B$6,'健康师-人工底薪'!K166='A-b-⑥工资核算'!$E$7,'A-b-⑥工资核算'!$B$7),0))</f>
        <v>0</v>
      </c>
      <c r="M166" s="7">
        <f t="shared" si="37"/>
        <v>3</v>
      </c>
      <c r="N166" s="7">
        <f t="shared" si="38"/>
        <v>195.68230769230769</v>
      </c>
      <c r="O166" s="46">
        <f>IF(F166="","",LOOKUP(M166,'A-b-⑥工资核算'!$F$4:$F$7,'A-b-⑥工资核算'!$E$4:$E$7))</f>
        <v>0</v>
      </c>
      <c r="P166" s="46">
        <f>IF(F166="","",LOOKUP(N166,'A-b-⑥工资核算'!$G$4:$G$7,'A-b-⑥工资核算'!$E$4:$E$7))</f>
        <v>0</v>
      </c>
      <c r="Q166" s="5">
        <f>IF(F166="不足",IF(AND(O166&gt;0,P166&gt;0),MIN(O166,P166),IF(OR(LOOKUP(M166,'A-b-⑥工资核算'!$F$4:$F$7,'A-b-⑥工资核算'!$E$4:$E$7)&gt;0,LOOKUP(N166,'A-b-⑥工资核算'!$G$4:$G$7,'A-b-⑥工资核算'!$E$4:$E$7)&gt;0),1,0)),0)</f>
        <v>0</v>
      </c>
      <c r="R166" s="5" cm="1">
        <f t="array" ref="R166">IF(F166="",0,_xlfn.IFS(Q166='A-b-⑥工资核算'!$E$4,'A-b-⑥工资核算'!$B$4,'健康师-人工底薪'!Q166='A-b-⑥工资核算'!$E$5,'A-b-⑥工资核算'!$B$5,Q166='A-b-⑥工资核算'!$E$6,'A-b-⑥工资核算'!$B$6,'健康师-人工底薪'!Q166='A-b-⑥工资核算'!$E$7,'A-b-⑥工资核算'!$B$7))</f>
        <v>1800</v>
      </c>
      <c r="S166" s="5">
        <f t="shared" si="39"/>
        <v>1800</v>
      </c>
      <c r="T166" s="5">
        <f t="shared" si="40"/>
        <v>0</v>
      </c>
      <c r="U166" s="8">
        <f t="shared" si="41"/>
        <v>754.83870967741927</v>
      </c>
      <c r="V166" s="5" t="str">
        <f>IF(F166="",IF(C166=$V$5,IF(F166="",LOOKUP(G166,'A-b-⑥工资核算'!$C$12:$C$15,'A-b-⑥工资核算'!$D$12:$D$15),""),""),"")</f>
        <v/>
      </c>
      <c r="W166" s="5" t="str">
        <f t="shared" si="42"/>
        <v/>
      </c>
      <c r="X166" s="5" t="str">
        <f t="shared" si="43"/>
        <v/>
      </c>
      <c r="Y166" s="5" cm="1">
        <f t="array" ref="Y166">IF(X166="",0,_xlfn.IFS(X166='A-b-⑥工资核算'!$D$12,'A-b-⑥工资核算'!$B$12,X166='A-b-⑥工资核算'!$D$13,'A-b-⑥工资核算'!$B$13,X166='A-b-⑥工资核算'!$D$14,'A-b-⑥工资核算'!$B$14,'健康师-人工底薪'!X166='A-b-⑥工资核算'!$D$15,'A-b-⑥工资核算'!$B$15))</f>
        <v>0</v>
      </c>
      <c r="Z166" s="9" t="str">
        <f>IF(C166=$V$5,IF(F166="不足",LOOKUP(M166,'A-b-⑥工资核算'!$E$12:$E$15,'A-b-⑥工资核算'!$D$12:$D$15),""),"")</f>
        <v/>
      </c>
      <c r="AA166" s="9" t="str">
        <f t="shared" si="44"/>
        <v/>
      </c>
      <c r="AB166" s="5" t="str">
        <f t="shared" si="45"/>
        <v/>
      </c>
      <c r="AC166" s="5" cm="1">
        <f t="array" ref="AC166">IF(AB166="",0,_xlfn.IFS(AB166='A-b-⑥工资核算'!$D$12,'A-b-⑥工资核算'!$B$12,AB166='A-b-⑥工资核算'!$D$13,'A-b-⑥工资核算'!$B$13,AB166='A-b-⑥工资核算'!$D$14,'A-b-⑥工资核算'!$B$14,AB166='A-b-⑥工资核算'!$D$15,'A-b-⑥工资核算'!$B$15))</f>
        <v>0</v>
      </c>
      <c r="AD166" s="9">
        <f t="shared" si="46"/>
        <v>0</v>
      </c>
      <c r="AE166" s="8">
        <f t="shared" si="34"/>
        <v>0</v>
      </c>
      <c r="AF166" s="18">
        <f t="shared" si="35"/>
        <v>754.83870967741927</v>
      </c>
      <c r="AG166" s="9">
        <f t="shared" si="47"/>
        <v>1800</v>
      </c>
      <c r="AH166" s="55">
        <f>_xlfn.XLOOKUP(A166,[1]工资核对的全字段!$C:$C,[1]工资核对的全字段!$BC:$BC,0)</f>
        <v>754.83870967741927</v>
      </c>
      <c r="AI166" s="55">
        <f t="shared" si="48"/>
        <v>0</v>
      </c>
    </row>
    <row r="167" spans="1:35" ht="15.75" customHeight="1" x14ac:dyDescent="0.15">
      <c r="A167" s="5" t="str">
        <v>袁晓梅</v>
      </c>
      <c r="B167" s="5" t="str">
        <f>_xlfn.XLOOKUP(A167,'B-a-26考勤汇总表'!D:D,'B-a-26考勤汇总表'!A:A,0)</f>
        <v>大丰</v>
      </c>
      <c r="C167" s="5" t="str">
        <f>_xlfn.XLOOKUP(B167,'A-b-⑥工资核算'!J:J,'A-b-⑥工资核算'!K:K,0)</f>
        <v>老店</v>
      </c>
      <c r="D167" s="5">
        <f>_xlfn.XLOOKUP(A167,'B-a-26考勤汇总表'!D:D,'B-a-26考勤汇总表'!AP:AP,0)</f>
        <v>15</v>
      </c>
      <c r="E167" s="5">
        <f>IF(A167="","",_xlfn.XLOOKUP(A167,'B-a-26考勤汇总表'!D:D,'B-a-26考勤汇总表'!U:U,0))</f>
        <v>0</v>
      </c>
      <c r="F167" s="5" t="str">
        <f t="shared" si="36"/>
        <v>不足</v>
      </c>
      <c r="G167" s="5">
        <f>_xlfn.XLOOKUP('健康师-人工底薪'!A167,'B-a-③呈现-消耗明细表③'!C:C,'B-a-③呈现-消耗明细表③'!D:D,0)</f>
        <v>33</v>
      </c>
      <c r="H167" s="5">
        <f>_xlfn.XLOOKUP(A167,'B-a-③呈现-消耗明细表③'!C:C,'B-a-③呈现-消耗明细表③'!E:E,0)</f>
        <v>2141.39</v>
      </c>
      <c r="I167" s="5" t="str">
        <f>IF(F167="",LOOKUP(G167,'A-b-⑥工资核算'!$C$4:$C$7,'A-b-⑥工资核算'!$E$4:$E$7),"")</f>
        <v/>
      </c>
      <c r="J167" s="5" t="str">
        <f>IF(F167="",LOOKUP(H167,'A-b-⑥工资核算'!$D$4:$D$7,'A-b-⑥工资核算'!$E$4:$E$7),"")</f>
        <v/>
      </c>
      <c r="K167" s="5">
        <f>IF(AND(I167&gt;0,J167&gt;0),MIN(I167,J167),IF(OR(LOOKUP(G167,'A-b-⑥工资核算'!$C$4:$C$7,'A-b-⑥工资核算'!$E$4:$E$7)&gt;0,LOOKUP(H167,'A-b-⑥工资核算'!$D$4:$D$7,'A-b-⑥工资核算'!$E$4:$E$7)&gt;0),1,0))</f>
        <v>0</v>
      </c>
      <c r="L167" s="5" cm="1">
        <f t="array" ref="L167">IF(A167="","",IF(F167="",_xlfn.IFS(K167='A-b-⑥工资核算'!$E$4,'A-b-⑥工资核算'!$B$4,K167='A-b-⑥工资核算'!$E$5,'A-b-⑥工资核算'!$B$5,K167='A-b-⑥工资核算'!$E$6,'A-b-⑥工资核算'!$B$6,'健康师-人工底薪'!K167='A-b-⑥工资核算'!$E$7,'A-b-⑥工资核算'!$B$7),0))</f>
        <v>0</v>
      </c>
      <c r="M167" s="7">
        <f t="shared" si="37"/>
        <v>2.2000000000000002</v>
      </c>
      <c r="N167" s="7">
        <f t="shared" si="38"/>
        <v>142.75933333333333</v>
      </c>
      <c r="O167" s="46">
        <f>IF(F167="","",LOOKUP(M167,'A-b-⑥工资核算'!$F$4:$F$7,'A-b-⑥工资核算'!$E$4:$E$7))</f>
        <v>0</v>
      </c>
      <c r="P167" s="46">
        <f>IF(F167="","",LOOKUP(N167,'A-b-⑥工资核算'!$G$4:$G$7,'A-b-⑥工资核算'!$E$4:$E$7))</f>
        <v>0</v>
      </c>
      <c r="Q167" s="5">
        <f>IF(F167="不足",IF(AND(O167&gt;0,P167&gt;0),MIN(O167,P167),IF(OR(LOOKUP(M167,'A-b-⑥工资核算'!$F$4:$F$7,'A-b-⑥工资核算'!$E$4:$E$7)&gt;0,LOOKUP(N167,'A-b-⑥工资核算'!$G$4:$G$7,'A-b-⑥工资核算'!$E$4:$E$7)&gt;0),1,0)),0)</f>
        <v>0</v>
      </c>
      <c r="R167" s="5" cm="1">
        <f t="array" ref="R167">IF(F167="",0,_xlfn.IFS(Q167='A-b-⑥工资核算'!$E$4,'A-b-⑥工资核算'!$B$4,'健康师-人工底薪'!Q167='A-b-⑥工资核算'!$E$5,'A-b-⑥工资核算'!$B$5,Q167='A-b-⑥工资核算'!$E$6,'A-b-⑥工资核算'!$B$6,'健康师-人工底薪'!Q167='A-b-⑥工资核算'!$E$7,'A-b-⑥工资核算'!$B$7))</f>
        <v>1800</v>
      </c>
      <c r="S167" s="5">
        <f t="shared" si="39"/>
        <v>1800</v>
      </c>
      <c r="T167" s="5">
        <f t="shared" si="40"/>
        <v>0</v>
      </c>
      <c r="U167" s="8">
        <f t="shared" si="41"/>
        <v>870.9677419354839</v>
      </c>
      <c r="V167" s="5" t="str">
        <f>IF(F167="",IF(C167=$V$5,IF(F167="",LOOKUP(G167,'A-b-⑥工资核算'!$C$12:$C$15,'A-b-⑥工资核算'!$D$12:$D$15),""),""),"")</f>
        <v/>
      </c>
      <c r="W167" s="5" t="str">
        <f t="shared" si="42"/>
        <v/>
      </c>
      <c r="X167" s="5" t="str">
        <f t="shared" si="43"/>
        <v/>
      </c>
      <c r="Y167" s="5" cm="1">
        <f t="array" ref="Y167">IF(X167="",0,_xlfn.IFS(X167='A-b-⑥工资核算'!$D$12,'A-b-⑥工资核算'!$B$12,X167='A-b-⑥工资核算'!$D$13,'A-b-⑥工资核算'!$B$13,X167='A-b-⑥工资核算'!$D$14,'A-b-⑥工资核算'!$B$14,'健康师-人工底薪'!X167='A-b-⑥工资核算'!$D$15,'A-b-⑥工资核算'!$B$15))</f>
        <v>0</v>
      </c>
      <c r="Z167" s="9" t="str">
        <f>IF(C167=$V$5,IF(F167="不足",LOOKUP(M167,'A-b-⑥工资核算'!$E$12:$E$15,'A-b-⑥工资核算'!$D$12:$D$15),""),"")</f>
        <v/>
      </c>
      <c r="AA167" s="9" t="str">
        <f t="shared" si="44"/>
        <v/>
      </c>
      <c r="AB167" s="5" t="str">
        <f t="shared" si="45"/>
        <v/>
      </c>
      <c r="AC167" s="5" cm="1">
        <f t="array" ref="AC167">IF(AB167="",0,_xlfn.IFS(AB167='A-b-⑥工资核算'!$D$12,'A-b-⑥工资核算'!$B$12,AB167='A-b-⑥工资核算'!$D$13,'A-b-⑥工资核算'!$B$13,AB167='A-b-⑥工资核算'!$D$14,'A-b-⑥工资核算'!$B$14,AB167='A-b-⑥工资核算'!$D$15,'A-b-⑥工资核算'!$B$15))</f>
        <v>0</v>
      </c>
      <c r="AD167" s="9">
        <f t="shared" si="46"/>
        <v>0</v>
      </c>
      <c r="AE167" s="8">
        <f t="shared" ref="AE167:AE176" si="49">ROUNDUP(AD167/DAY(DATE($A$3,$B$3+1,0))*D167,2)</f>
        <v>0</v>
      </c>
      <c r="AF167" s="18">
        <f t="shared" ref="AF167:AF176" si="50">AE167+U167</f>
        <v>870.9677419354839</v>
      </c>
      <c r="AG167" s="9">
        <f t="shared" si="47"/>
        <v>1800</v>
      </c>
      <c r="AH167" s="55">
        <f>_xlfn.XLOOKUP(A167,[1]工资核对的全字段!$C:$C,[1]工资核对的全字段!$BC:$BC,0)</f>
        <v>870.9677419354839</v>
      </c>
      <c r="AI167" s="55">
        <f t="shared" si="48"/>
        <v>0</v>
      </c>
    </row>
    <row r="168" spans="1:35" ht="15.75" customHeight="1" x14ac:dyDescent="0.15">
      <c r="A168" s="5" t="str">
        <v>陈春秀</v>
      </c>
      <c r="B168" s="5" t="str">
        <f>_xlfn.XLOOKUP(A168,'B-a-26考勤汇总表'!D:D,'B-a-26考勤汇总表'!A:A,0)</f>
        <v>龙湖</v>
      </c>
      <c r="C168" s="5" t="str">
        <f>_xlfn.XLOOKUP(B168,'A-b-⑥工资核算'!J:J,'A-b-⑥工资核算'!K:K,0)</f>
        <v>老店</v>
      </c>
      <c r="D168" s="5">
        <f>_xlfn.XLOOKUP(A168,'B-a-26考勤汇总表'!D:D,'B-a-26考勤汇总表'!AP:AP,0)</f>
        <v>9</v>
      </c>
      <c r="E168" s="5">
        <f>IF(A168="","",_xlfn.XLOOKUP(A168,'B-a-26考勤汇总表'!D:D,'B-a-26考勤汇总表'!U:U,0))</f>
        <v>0</v>
      </c>
      <c r="F168" s="5" t="str">
        <f t="shared" si="36"/>
        <v>不足</v>
      </c>
      <c r="G168" s="5">
        <f>_xlfn.XLOOKUP('健康师-人工底薪'!A168,'B-a-③呈现-消耗明细表③'!C:C,'B-a-③呈现-消耗明细表③'!D:D,0)</f>
        <v>23</v>
      </c>
      <c r="H168" s="5">
        <f>_xlfn.XLOOKUP(A168,'B-a-③呈现-消耗明细表③'!C:C,'B-a-③呈现-消耗明细表③'!E:E,0)</f>
        <v>1647.92</v>
      </c>
      <c r="I168" s="5" t="str">
        <f>IF(F168="",LOOKUP(G168,'A-b-⑥工资核算'!$C$4:$C$7,'A-b-⑥工资核算'!$E$4:$E$7),"")</f>
        <v/>
      </c>
      <c r="J168" s="5" t="str">
        <f>IF(F168="",LOOKUP(H168,'A-b-⑥工资核算'!$D$4:$D$7,'A-b-⑥工资核算'!$E$4:$E$7),"")</f>
        <v/>
      </c>
      <c r="K168" s="5">
        <f>IF(AND(I168&gt;0,J168&gt;0),MIN(I168,J168),IF(OR(LOOKUP(G168,'A-b-⑥工资核算'!$C$4:$C$7,'A-b-⑥工资核算'!$E$4:$E$7)&gt;0,LOOKUP(H168,'A-b-⑥工资核算'!$D$4:$D$7,'A-b-⑥工资核算'!$E$4:$E$7)&gt;0),1,0))</f>
        <v>0</v>
      </c>
      <c r="L168" s="5" cm="1">
        <f t="array" ref="L168">IF(A168="","",IF(F168="",_xlfn.IFS(K168='A-b-⑥工资核算'!$E$4,'A-b-⑥工资核算'!$B$4,K168='A-b-⑥工资核算'!$E$5,'A-b-⑥工资核算'!$B$5,K168='A-b-⑥工资核算'!$E$6,'A-b-⑥工资核算'!$B$6,'健康师-人工底薪'!K168='A-b-⑥工资核算'!$E$7,'A-b-⑥工资核算'!$B$7),0))</f>
        <v>0</v>
      </c>
      <c r="M168" s="7">
        <f t="shared" si="37"/>
        <v>2.5555555555555554</v>
      </c>
      <c r="N168" s="7">
        <f t="shared" si="38"/>
        <v>183.10222222222222</v>
      </c>
      <c r="O168" s="46">
        <f>IF(F168="","",LOOKUP(M168,'A-b-⑥工资核算'!$F$4:$F$7,'A-b-⑥工资核算'!$E$4:$E$7))</f>
        <v>0</v>
      </c>
      <c r="P168" s="46">
        <f>IF(F168="","",LOOKUP(N168,'A-b-⑥工资核算'!$G$4:$G$7,'A-b-⑥工资核算'!$E$4:$E$7))</f>
        <v>0</v>
      </c>
      <c r="Q168" s="5">
        <f>IF(F168="不足",IF(AND(O168&gt;0,P168&gt;0),MIN(O168,P168),IF(OR(LOOKUP(M168,'A-b-⑥工资核算'!$F$4:$F$7,'A-b-⑥工资核算'!$E$4:$E$7)&gt;0,LOOKUP(N168,'A-b-⑥工资核算'!$G$4:$G$7,'A-b-⑥工资核算'!$E$4:$E$7)&gt;0),1,0)),0)</f>
        <v>0</v>
      </c>
      <c r="R168" s="5" cm="1">
        <f t="array" ref="R168">IF(F168="",0,_xlfn.IFS(Q168='A-b-⑥工资核算'!$E$4,'A-b-⑥工资核算'!$B$4,'健康师-人工底薪'!Q168='A-b-⑥工资核算'!$E$5,'A-b-⑥工资核算'!$B$5,Q168='A-b-⑥工资核算'!$E$6,'A-b-⑥工资核算'!$B$6,'健康师-人工底薪'!Q168='A-b-⑥工资核算'!$E$7,'A-b-⑥工资核算'!$B$7))</f>
        <v>1800</v>
      </c>
      <c r="S168" s="5">
        <f t="shared" si="39"/>
        <v>1800</v>
      </c>
      <c r="T168" s="5">
        <f t="shared" si="40"/>
        <v>0</v>
      </c>
      <c r="U168" s="8">
        <f t="shared" si="41"/>
        <v>522.58064516129025</v>
      </c>
      <c r="V168" s="5" t="str">
        <f>IF(F168="",IF(C168=$V$5,IF(F168="",LOOKUP(G168,'A-b-⑥工资核算'!$C$12:$C$15,'A-b-⑥工资核算'!$D$12:$D$15),""),""),"")</f>
        <v/>
      </c>
      <c r="W168" s="5" t="str">
        <f t="shared" si="42"/>
        <v/>
      </c>
      <c r="X168" s="5" t="str">
        <f t="shared" si="43"/>
        <v/>
      </c>
      <c r="Y168" s="5" cm="1">
        <f t="array" ref="Y168">IF(X168="",0,_xlfn.IFS(X168='A-b-⑥工资核算'!$D$12,'A-b-⑥工资核算'!$B$12,X168='A-b-⑥工资核算'!$D$13,'A-b-⑥工资核算'!$B$13,X168='A-b-⑥工资核算'!$D$14,'A-b-⑥工资核算'!$B$14,'健康师-人工底薪'!X168='A-b-⑥工资核算'!$D$15,'A-b-⑥工资核算'!$B$15))</f>
        <v>0</v>
      </c>
      <c r="Z168" s="9" t="str">
        <f>IF(C168=$V$5,IF(F168="不足",LOOKUP(M168,'A-b-⑥工资核算'!$E$12:$E$15,'A-b-⑥工资核算'!$D$12:$D$15),""),"")</f>
        <v/>
      </c>
      <c r="AA168" s="9" t="str">
        <f t="shared" si="44"/>
        <v/>
      </c>
      <c r="AB168" s="5" t="str">
        <f t="shared" si="45"/>
        <v/>
      </c>
      <c r="AC168" s="5" cm="1">
        <f t="array" ref="AC168">IF(AB168="",0,_xlfn.IFS(AB168='A-b-⑥工资核算'!$D$12,'A-b-⑥工资核算'!$B$12,AB168='A-b-⑥工资核算'!$D$13,'A-b-⑥工资核算'!$B$13,AB168='A-b-⑥工资核算'!$D$14,'A-b-⑥工资核算'!$B$14,AB168='A-b-⑥工资核算'!$D$15,'A-b-⑥工资核算'!$B$15))</f>
        <v>0</v>
      </c>
      <c r="AD168" s="9">
        <f t="shared" si="46"/>
        <v>0</v>
      </c>
      <c r="AE168" s="8">
        <f t="shared" si="49"/>
        <v>0</v>
      </c>
      <c r="AF168" s="18">
        <f t="shared" si="50"/>
        <v>522.58064516129025</v>
      </c>
      <c r="AG168" s="9">
        <f t="shared" si="47"/>
        <v>1800</v>
      </c>
      <c r="AH168" s="55">
        <f>_xlfn.XLOOKUP(A168,[1]工资核对的全字段!$C:$C,[1]工资核对的全字段!$BC:$BC,0)</f>
        <v>522.58064516129025</v>
      </c>
      <c r="AI168" s="55">
        <f t="shared" si="48"/>
        <v>0</v>
      </c>
    </row>
    <row r="169" spans="1:35" ht="15.75" customHeight="1" x14ac:dyDescent="0.15">
      <c r="A169" s="5" t="str">
        <v>郑晓芳</v>
      </c>
      <c r="B169" s="5" t="str">
        <f>_xlfn.XLOOKUP(A169,'B-a-26考勤汇总表'!D:D,'B-a-26考勤汇总表'!A:A,0)</f>
        <v>明信</v>
      </c>
      <c r="C169" s="5" t="str">
        <f>_xlfn.XLOOKUP(B169,'A-b-⑥工资核算'!J:J,'A-b-⑥工资核算'!K:K,0)</f>
        <v>老店</v>
      </c>
      <c r="D169" s="5">
        <f>_xlfn.XLOOKUP(A169,'B-a-26考勤汇总表'!D:D,'B-a-26考勤汇总表'!AP:AP,0)</f>
        <v>8</v>
      </c>
      <c r="E169" s="5">
        <f>IF(A169="","",_xlfn.XLOOKUP(A169,'B-a-26考勤汇总表'!D:D,'B-a-26考勤汇总表'!U:U,0))</f>
        <v>0</v>
      </c>
      <c r="F169" s="5" t="str">
        <f t="shared" si="36"/>
        <v>不足</v>
      </c>
      <c r="G169" s="5">
        <f>_xlfn.XLOOKUP('健康师-人工底薪'!A169,'B-a-③呈现-消耗明细表③'!C:C,'B-a-③呈现-消耗明细表③'!D:D,0)</f>
        <v>18</v>
      </c>
      <c r="H169" s="5">
        <f>_xlfn.XLOOKUP(A169,'B-a-③呈现-消耗明细表③'!C:C,'B-a-③呈现-消耗明细表③'!E:E,0)</f>
        <v>1250.07</v>
      </c>
      <c r="I169" s="5" t="str">
        <f>IF(F169="",LOOKUP(G169,'A-b-⑥工资核算'!$C$4:$C$7,'A-b-⑥工资核算'!$E$4:$E$7),"")</f>
        <v/>
      </c>
      <c r="J169" s="5" t="str">
        <f>IF(F169="",LOOKUP(H169,'A-b-⑥工资核算'!$D$4:$D$7,'A-b-⑥工资核算'!$E$4:$E$7),"")</f>
        <v/>
      </c>
      <c r="K169" s="5">
        <f>IF(AND(I169&gt;0,J169&gt;0),MIN(I169,J169),IF(OR(LOOKUP(G169,'A-b-⑥工资核算'!$C$4:$C$7,'A-b-⑥工资核算'!$E$4:$E$7)&gt;0,LOOKUP(H169,'A-b-⑥工资核算'!$D$4:$D$7,'A-b-⑥工资核算'!$E$4:$E$7)&gt;0),1,0))</f>
        <v>0</v>
      </c>
      <c r="L169" s="5" cm="1">
        <f t="array" ref="L169">IF(A169="","",IF(F169="",_xlfn.IFS(K169='A-b-⑥工资核算'!$E$4,'A-b-⑥工资核算'!$B$4,K169='A-b-⑥工资核算'!$E$5,'A-b-⑥工资核算'!$B$5,K169='A-b-⑥工资核算'!$E$6,'A-b-⑥工资核算'!$B$6,'健康师-人工底薪'!K169='A-b-⑥工资核算'!$E$7,'A-b-⑥工资核算'!$B$7),0))</f>
        <v>0</v>
      </c>
      <c r="M169" s="7">
        <f t="shared" si="37"/>
        <v>2.25</v>
      </c>
      <c r="N169" s="7">
        <f t="shared" si="38"/>
        <v>156.25874999999999</v>
      </c>
      <c r="O169" s="46">
        <f>IF(F169="","",LOOKUP(M169,'A-b-⑥工资核算'!$F$4:$F$7,'A-b-⑥工资核算'!$E$4:$E$7))</f>
        <v>0</v>
      </c>
      <c r="P169" s="46">
        <f>IF(F169="","",LOOKUP(N169,'A-b-⑥工资核算'!$G$4:$G$7,'A-b-⑥工资核算'!$E$4:$E$7))</f>
        <v>0</v>
      </c>
      <c r="Q169" s="5">
        <f>IF(F169="不足",IF(AND(O169&gt;0,P169&gt;0),MIN(O169,P169),IF(OR(LOOKUP(M169,'A-b-⑥工资核算'!$F$4:$F$7,'A-b-⑥工资核算'!$E$4:$E$7)&gt;0,LOOKUP(N169,'A-b-⑥工资核算'!$G$4:$G$7,'A-b-⑥工资核算'!$E$4:$E$7)&gt;0),1,0)),0)</f>
        <v>0</v>
      </c>
      <c r="R169" s="5" cm="1">
        <f t="array" ref="R169">IF(F169="",0,_xlfn.IFS(Q169='A-b-⑥工资核算'!$E$4,'A-b-⑥工资核算'!$B$4,'健康师-人工底薪'!Q169='A-b-⑥工资核算'!$E$5,'A-b-⑥工资核算'!$B$5,Q169='A-b-⑥工资核算'!$E$6,'A-b-⑥工资核算'!$B$6,'健康师-人工底薪'!Q169='A-b-⑥工资核算'!$E$7,'A-b-⑥工资核算'!$B$7))</f>
        <v>1800</v>
      </c>
      <c r="S169" s="5">
        <f t="shared" si="39"/>
        <v>1800</v>
      </c>
      <c r="T169" s="5">
        <f t="shared" si="40"/>
        <v>0</v>
      </c>
      <c r="U169" s="8">
        <f t="shared" si="41"/>
        <v>464.51612903225805</v>
      </c>
      <c r="V169" s="5" t="str">
        <f>IF(F169="",IF(C169=$V$5,IF(F169="",LOOKUP(G169,'A-b-⑥工资核算'!$C$12:$C$15,'A-b-⑥工资核算'!$D$12:$D$15),""),""),"")</f>
        <v/>
      </c>
      <c r="W169" s="5" t="str">
        <f t="shared" si="42"/>
        <v/>
      </c>
      <c r="X169" s="5" t="str">
        <f t="shared" si="43"/>
        <v/>
      </c>
      <c r="Y169" s="5" cm="1">
        <f t="array" ref="Y169">IF(X169="",0,_xlfn.IFS(X169='A-b-⑥工资核算'!$D$12,'A-b-⑥工资核算'!$B$12,X169='A-b-⑥工资核算'!$D$13,'A-b-⑥工资核算'!$B$13,X169='A-b-⑥工资核算'!$D$14,'A-b-⑥工资核算'!$B$14,'健康师-人工底薪'!X169='A-b-⑥工资核算'!$D$15,'A-b-⑥工资核算'!$B$15))</f>
        <v>0</v>
      </c>
      <c r="Z169" s="9" t="str">
        <f>IF(C169=$V$5,IF(F169="不足",LOOKUP(M169,'A-b-⑥工资核算'!$E$12:$E$15,'A-b-⑥工资核算'!$D$12:$D$15),""),"")</f>
        <v/>
      </c>
      <c r="AA169" s="9" t="str">
        <f t="shared" si="44"/>
        <v/>
      </c>
      <c r="AB169" s="5" t="str">
        <f t="shared" si="45"/>
        <v/>
      </c>
      <c r="AC169" s="5" cm="1">
        <f t="array" ref="AC169">IF(AB169="",0,_xlfn.IFS(AB169='A-b-⑥工资核算'!$D$12,'A-b-⑥工资核算'!$B$12,AB169='A-b-⑥工资核算'!$D$13,'A-b-⑥工资核算'!$B$13,AB169='A-b-⑥工资核算'!$D$14,'A-b-⑥工资核算'!$B$14,AB169='A-b-⑥工资核算'!$D$15,'A-b-⑥工资核算'!$B$15))</f>
        <v>0</v>
      </c>
      <c r="AD169" s="9">
        <f t="shared" si="46"/>
        <v>0</v>
      </c>
      <c r="AE169" s="8">
        <f t="shared" si="49"/>
        <v>0</v>
      </c>
      <c r="AF169" s="18">
        <f t="shared" si="50"/>
        <v>464.51612903225805</v>
      </c>
      <c r="AG169" s="9">
        <f t="shared" si="47"/>
        <v>1800</v>
      </c>
      <c r="AH169" s="55">
        <f>_xlfn.XLOOKUP(A169,[1]工资核对的全字段!$C:$C,[1]工资核对的全字段!$BC:$BC,0)</f>
        <v>464.51612903225805</v>
      </c>
      <c r="AI169" s="55">
        <f t="shared" si="48"/>
        <v>0</v>
      </c>
    </row>
    <row r="170" spans="1:35" ht="15.75" customHeight="1" x14ac:dyDescent="0.15">
      <c r="A170" s="5" t="str">
        <v>邹奇圻</v>
      </c>
      <c r="B170" s="5" t="str">
        <f>_xlfn.XLOOKUP(A170,'B-a-26考勤汇总表'!D:D,'B-a-26考勤汇总表'!A:A,0)</f>
        <v>龙城国际</v>
      </c>
      <c r="C170" s="5" t="str">
        <f>_xlfn.XLOOKUP(B170,'A-b-⑥工资核算'!J:J,'A-b-⑥工资核算'!K:K,0)</f>
        <v>新店</v>
      </c>
      <c r="D170" s="5">
        <f>_xlfn.XLOOKUP(A170,'B-a-26考勤汇总表'!D:D,'B-a-26考勤汇总表'!AP:AP,0)</f>
        <v>10</v>
      </c>
      <c r="E170" s="5">
        <f>IF(A170="","",_xlfn.XLOOKUP(A170,'B-a-26考勤汇总表'!D:D,'B-a-26考勤汇总表'!U:U,0))</f>
        <v>0</v>
      </c>
      <c r="F170" s="5" t="str">
        <f t="shared" si="36"/>
        <v>不足</v>
      </c>
      <c r="G170" s="5">
        <f>_xlfn.XLOOKUP('健康师-人工底薪'!A170,'B-a-③呈现-消耗明细表③'!C:C,'B-a-③呈现-消耗明细表③'!D:D,0)</f>
        <v>16</v>
      </c>
      <c r="H170" s="5">
        <f>_xlfn.XLOOKUP(A170,'B-a-③呈现-消耗明细表③'!C:C,'B-a-③呈现-消耗明细表③'!E:E,0)</f>
        <v>780.5</v>
      </c>
      <c r="I170" s="5" t="str">
        <f>IF(F170="",LOOKUP(G170,'A-b-⑥工资核算'!$C$4:$C$7,'A-b-⑥工资核算'!$E$4:$E$7),"")</f>
        <v/>
      </c>
      <c r="J170" s="5" t="str">
        <f>IF(F170="",LOOKUP(H170,'A-b-⑥工资核算'!$D$4:$D$7,'A-b-⑥工资核算'!$E$4:$E$7),"")</f>
        <v/>
      </c>
      <c r="K170" s="5">
        <f>IF(AND(I170&gt;0,J170&gt;0),MIN(I170,J170),IF(OR(LOOKUP(G170,'A-b-⑥工资核算'!$C$4:$C$7,'A-b-⑥工资核算'!$E$4:$E$7)&gt;0,LOOKUP(H170,'A-b-⑥工资核算'!$D$4:$D$7,'A-b-⑥工资核算'!$E$4:$E$7)&gt;0),1,0))</f>
        <v>0</v>
      </c>
      <c r="L170" s="5" cm="1">
        <f t="array" ref="L170">IF(A170="","",IF(F170="",_xlfn.IFS(K170='A-b-⑥工资核算'!$E$4,'A-b-⑥工资核算'!$B$4,K170='A-b-⑥工资核算'!$E$5,'A-b-⑥工资核算'!$B$5,K170='A-b-⑥工资核算'!$E$6,'A-b-⑥工资核算'!$B$6,'健康师-人工底薪'!K170='A-b-⑥工资核算'!$E$7,'A-b-⑥工资核算'!$B$7),0))</f>
        <v>0</v>
      </c>
      <c r="M170" s="7">
        <f t="shared" si="37"/>
        <v>1.6</v>
      </c>
      <c r="N170" s="7">
        <f t="shared" si="38"/>
        <v>78.05</v>
      </c>
      <c r="O170" s="46">
        <f>IF(F170="","",LOOKUP(M170,'A-b-⑥工资核算'!$F$4:$F$7,'A-b-⑥工资核算'!$E$4:$E$7))</f>
        <v>0</v>
      </c>
      <c r="P170" s="46">
        <f>IF(F170="","",LOOKUP(N170,'A-b-⑥工资核算'!$G$4:$G$7,'A-b-⑥工资核算'!$E$4:$E$7))</f>
        <v>0</v>
      </c>
      <c r="Q170" s="5">
        <f>IF(F170="不足",IF(AND(O170&gt;0,P170&gt;0),MIN(O170,P170),IF(OR(LOOKUP(M170,'A-b-⑥工资核算'!$F$4:$F$7,'A-b-⑥工资核算'!$E$4:$E$7)&gt;0,LOOKUP(N170,'A-b-⑥工资核算'!$G$4:$G$7,'A-b-⑥工资核算'!$E$4:$E$7)&gt;0),1,0)),0)</f>
        <v>0</v>
      </c>
      <c r="R170" s="5" cm="1">
        <f t="array" ref="R170">IF(F170="",0,_xlfn.IFS(Q170='A-b-⑥工资核算'!$E$4,'A-b-⑥工资核算'!$B$4,'健康师-人工底薪'!Q170='A-b-⑥工资核算'!$E$5,'A-b-⑥工资核算'!$B$5,Q170='A-b-⑥工资核算'!$E$6,'A-b-⑥工资核算'!$B$6,'健康师-人工底薪'!Q170='A-b-⑥工资核算'!$E$7,'A-b-⑥工资核算'!$B$7))</f>
        <v>1800</v>
      </c>
      <c r="S170" s="5">
        <f t="shared" si="39"/>
        <v>1800</v>
      </c>
      <c r="T170" s="5">
        <f t="shared" si="40"/>
        <v>0</v>
      </c>
      <c r="U170" s="8">
        <f t="shared" si="41"/>
        <v>0</v>
      </c>
      <c r="V170" s="5" t="str">
        <f>IF(F170="",IF(C170=$V$5,IF(F170="",LOOKUP(G170,'A-b-⑥工资核算'!$C$12:$C$15,'A-b-⑥工资核算'!$D$12:$D$15),""),""),"")</f>
        <v/>
      </c>
      <c r="W170" s="5" t="str">
        <f t="shared" si="42"/>
        <v/>
      </c>
      <c r="X170" s="5" t="str">
        <f t="shared" si="43"/>
        <v/>
      </c>
      <c r="Y170" s="5" cm="1">
        <f t="array" ref="Y170">IF(X170="",0,_xlfn.IFS(X170='A-b-⑥工资核算'!$D$12,'A-b-⑥工资核算'!$B$12,X170='A-b-⑥工资核算'!$D$13,'A-b-⑥工资核算'!$B$13,X170='A-b-⑥工资核算'!$D$14,'A-b-⑥工资核算'!$B$14,'健康师-人工底薪'!X170='A-b-⑥工资核算'!$D$15,'A-b-⑥工资核算'!$B$15))</f>
        <v>0</v>
      </c>
      <c r="Z170" s="9">
        <f>IF(C170=$V$5,IF(F170="不足",LOOKUP(M170,'A-b-⑥工资核算'!$E$12:$E$15,'A-b-⑥工资核算'!$D$12:$D$15),""),"")</f>
        <v>0</v>
      </c>
      <c r="AA170" s="9">
        <f t="shared" si="44"/>
        <v>1</v>
      </c>
      <c r="AB170" s="5">
        <f t="shared" si="45"/>
        <v>1</v>
      </c>
      <c r="AC170" s="5" cm="1">
        <f t="array" ref="AC170">IF(AB170="",0,_xlfn.IFS(AB170='A-b-⑥工资核算'!$D$12,'A-b-⑥工资核算'!$B$12,AB170='A-b-⑥工资核算'!$D$13,'A-b-⑥工资核算'!$B$13,AB170='A-b-⑥工资核算'!$D$14,'A-b-⑥工资核算'!$B$14,AB170='A-b-⑥工资核算'!$D$15,'A-b-⑥工资核算'!$B$15))</f>
        <v>2000</v>
      </c>
      <c r="AD170" s="9">
        <f t="shared" si="46"/>
        <v>2000</v>
      </c>
      <c r="AE170" s="8">
        <f t="shared" si="49"/>
        <v>645.16999999999996</v>
      </c>
      <c r="AF170" s="18">
        <f t="shared" si="50"/>
        <v>645.16999999999996</v>
      </c>
      <c r="AG170" s="9">
        <f t="shared" si="47"/>
        <v>3800</v>
      </c>
      <c r="AH170" s="55">
        <f>_xlfn.XLOOKUP(A170,[1]工资核对的全字段!$C:$C,[1]工资核对的全字段!$BC:$BC,0)</f>
        <v>645.16999999999996</v>
      </c>
      <c r="AI170" s="55">
        <f t="shared" si="48"/>
        <v>0</v>
      </c>
    </row>
    <row r="171" spans="1:35" ht="15.75" customHeight="1" x14ac:dyDescent="0.15">
      <c r="A171" s="5" t="str">
        <v>路平</v>
      </c>
      <c r="B171" s="5" t="str">
        <f>_xlfn.XLOOKUP(A171,'B-a-26考勤汇总表'!D:D,'B-a-26考勤汇总表'!A:A,0)</f>
        <v>荣华北路</v>
      </c>
      <c r="C171" s="5" t="str">
        <f>_xlfn.XLOOKUP(B171,'A-b-⑥工资核算'!J:J,'A-b-⑥工资核算'!K:K,0)</f>
        <v>老店</v>
      </c>
      <c r="D171" s="5">
        <f>_xlfn.XLOOKUP(A171,'B-a-26考勤汇总表'!D:D,'B-a-26考勤汇总表'!AP:AP,0)</f>
        <v>10</v>
      </c>
      <c r="E171" s="5">
        <f>IF(A171="","",_xlfn.XLOOKUP(A171,'B-a-26考勤汇总表'!D:D,'B-a-26考勤汇总表'!U:U,0))</f>
        <v>0</v>
      </c>
      <c r="F171" s="5" t="str">
        <f t="shared" si="36"/>
        <v>不足</v>
      </c>
      <c r="G171" s="5">
        <f>_xlfn.XLOOKUP('健康师-人工底薪'!A171,'B-a-③呈现-消耗明细表③'!C:C,'B-a-③呈现-消耗明细表③'!D:D,0)</f>
        <v>14</v>
      </c>
      <c r="H171" s="5">
        <f>_xlfn.XLOOKUP(A171,'B-a-③呈现-消耗明细表③'!C:C,'B-a-③呈现-消耗明细表③'!E:E,0)</f>
        <v>1149.21</v>
      </c>
      <c r="I171" s="5" t="str">
        <f>IF(F171="",LOOKUP(G171,'A-b-⑥工资核算'!$C$4:$C$7,'A-b-⑥工资核算'!$E$4:$E$7),"")</f>
        <v/>
      </c>
      <c r="J171" s="5" t="str">
        <f>IF(F171="",LOOKUP(H171,'A-b-⑥工资核算'!$D$4:$D$7,'A-b-⑥工资核算'!$E$4:$E$7),"")</f>
        <v/>
      </c>
      <c r="K171" s="5">
        <f>IF(AND(I171&gt;0,J171&gt;0),MIN(I171,J171),IF(OR(LOOKUP(G171,'A-b-⑥工资核算'!$C$4:$C$7,'A-b-⑥工资核算'!$E$4:$E$7)&gt;0,LOOKUP(H171,'A-b-⑥工资核算'!$D$4:$D$7,'A-b-⑥工资核算'!$E$4:$E$7)&gt;0),1,0))</f>
        <v>0</v>
      </c>
      <c r="L171" s="5" cm="1">
        <f t="array" ref="L171">IF(A171="","",IF(F171="",_xlfn.IFS(K171='A-b-⑥工资核算'!$E$4,'A-b-⑥工资核算'!$B$4,K171='A-b-⑥工资核算'!$E$5,'A-b-⑥工资核算'!$B$5,K171='A-b-⑥工资核算'!$E$6,'A-b-⑥工资核算'!$B$6,'健康师-人工底薪'!K171='A-b-⑥工资核算'!$E$7,'A-b-⑥工资核算'!$B$7),0))</f>
        <v>0</v>
      </c>
      <c r="M171" s="7">
        <f t="shared" si="37"/>
        <v>1.4</v>
      </c>
      <c r="N171" s="7">
        <f t="shared" si="38"/>
        <v>114.92100000000001</v>
      </c>
      <c r="O171" s="46">
        <f>IF(F171="","",LOOKUP(M171,'A-b-⑥工资核算'!$F$4:$F$7,'A-b-⑥工资核算'!$E$4:$E$7))</f>
        <v>0</v>
      </c>
      <c r="P171" s="46">
        <f>IF(F171="","",LOOKUP(N171,'A-b-⑥工资核算'!$G$4:$G$7,'A-b-⑥工资核算'!$E$4:$E$7))</f>
        <v>0</v>
      </c>
      <c r="Q171" s="5">
        <f>IF(F171="不足",IF(AND(O171&gt;0,P171&gt;0),MIN(O171,P171),IF(OR(LOOKUP(M171,'A-b-⑥工资核算'!$F$4:$F$7,'A-b-⑥工资核算'!$E$4:$E$7)&gt;0,LOOKUP(N171,'A-b-⑥工资核算'!$G$4:$G$7,'A-b-⑥工资核算'!$E$4:$E$7)&gt;0),1,0)),0)</f>
        <v>0</v>
      </c>
      <c r="R171" s="5" cm="1">
        <f t="array" ref="R171">IF(F171="",0,_xlfn.IFS(Q171='A-b-⑥工资核算'!$E$4,'A-b-⑥工资核算'!$B$4,'健康师-人工底薪'!Q171='A-b-⑥工资核算'!$E$5,'A-b-⑥工资核算'!$B$5,Q171='A-b-⑥工资核算'!$E$6,'A-b-⑥工资核算'!$B$6,'健康师-人工底薪'!Q171='A-b-⑥工资核算'!$E$7,'A-b-⑥工资核算'!$B$7))</f>
        <v>1800</v>
      </c>
      <c r="S171" s="5">
        <f t="shared" si="39"/>
        <v>1800</v>
      </c>
      <c r="T171" s="5">
        <f t="shared" si="40"/>
        <v>0</v>
      </c>
      <c r="U171" s="8">
        <f t="shared" si="41"/>
        <v>580.64516129032256</v>
      </c>
      <c r="V171" s="5" t="str">
        <f>IF(F171="",IF(C171=$V$5,IF(F171="",LOOKUP(G171,'A-b-⑥工资核算'!$C$12:$C$15,'A-b-⑥工资核算'!$D$12:$D$15),""),""),"")</f>
        <v/>
      </c>
      <c r="W171" s="5" t="str">
        <f t="shared" si="42"/>
        <v/>
      </c>
      <c r="X171" s="5" t="str">
        <f t="shared" si="43"/>
        <v/>
      </c>
      <c r="Y171" s="5" cm="1">
        <f t="array" ref="Y171">IF(X171="",0,_xlfn.IFS(X171='A-b-⑥工资核算'!$D$12,'A-b-⑥工资核算'!$B$12,X171='A-b-⑥工资核算'!$D$13,'A-b-⑥工资核算'!$B$13,X171='A-b-⑥工资核算'!$D$14,'A-b-⑥工资核算'!$B$14,'健康师-人工底薪'!X171='A-b-⑥工资核算'!$D$15,'A-b-⑥工资核算'!$B$15))</f>
        <v>0</v>
      </c>
      <c r="Z171" s="9" t="str">
        <f>IF(C171=$V$5,IF(F171="不足",LOOKUP(M171,'A-b-⑥工资核算'!$E$12:$E$15,'A-b-⑥工资核算'!$D$12:$D$15),""),"")</f>
        <v/>
      </c>
      <c r="AA171" s="9" t="str">
        <f t="shared" si="44"/>
        <v/>
      </c>
      <c r="AB171" s="5" t="str">
        <f t="shared" si="45"/>
        <v/>
      </c>
      <c r="AC171" s="5" cm="1">
        <f t="array" ref="AC171">IF(AB171="",0,_xlfn.IFS(AB171='A-b-⑥工资核算'!$D$12,'A-b-⑥工资核算'!$B$12,AB171='A-b-⑥工资核算'!$D$13,'A-b-⑥工资核算'!$B$13,AB171='A-b-⑥工资核算'!$D$14,'A-b-⑥工资核算'!$B$14,AB171='A-b-⑥工资核算'!$D$15,'A-b-⑥工资核算'!$B$15))</f>
        <v>0</v>
      </c>
      <c r="AD171" s="9">
        <f t="shared" si="46"/>
        <v>0</v>
      </c>
      <c r="AE171" s="8">
        <f t="shared" si="49"/>
        <v>0</v>
      </c>
      <c r="AF171" s="18">
        <f t="shared" si="50"/>
        <v>580.64516129032256</v>
      </c>
      <c r="AG171" s="9">
        <f t="shared" si="47"/>
        <v>1800</v>
      </c>
      <c r="AH171" s="55">
        <f>_xlfn.XLOOKUP(A171,[1]工资核对的全字段!$C:$C,[1]工资核对的全字段!$BC:$BC,0)</f>
        <v>580.64516129032256</v>
      </c>
      <c r="AI171" s="55">
        <f t="shared" si="48"/>
        <v>0</v>
      </c>
    </row>
    <row r="172" spans="1:35" ht="15.75" customHeight="1" x14ac:dyDescent="0.15">
      <c r="A172" s="5" t="str">
        <v>曹煦菡</v>
      </c>
      <c r="B172" s="5" t="str">
        <f>_xlfn.XLOOKUP(A172,'B-a-26考勤汇总表'!D:D,'B-a-26考勤汇总表'!A:A,0)</f>
        <v>光华</v>
      </c>
      <c r="C172" s="5" t="str">
        <f>_xlfn.XLOOKUP(B172,'A-b-⑥工资核算'!J:J,'A-b-⑥工资核算'!K:K,0)</f>
        <v>老店</v>
      </c>
      <c r="D172" s="5">
        <f>_xlfn.XLOOKUP(A172,'B-a-26考勤汇总表'!D:D,'B-a-26考勤汇总表'!AP:AP,0)</f>
        <v>13</v>
      </c>
      <c r="E172" s="5">
        <f>IF(A172="","",_xlfn.XLOOKUP(A172,'B-a-26考勤汇总表'!D:D,'B-a-26考勤汇总表'!U:U,0))</f>
        <v>0</v>
      </c>
      <c r="F172" s="5" t="str">
        <f t="shared" si="36"/>
        <v>不足</v>
      </c>
      <c r="G172" s="5">
        <f>_xlfn.XLOOKUP('健康师-人工底薪'!A172,'B-a-③呈现-消耗明细表③'!C:C,'B-a-③呈现-消耗明细表③'!D:D,0)</f>
        <v>0</v>
      </c>
      <c r="H172" s="5">
        <f>_xlfn.XLOOKUP(A172,'B-a-③呈现-消耗明细表③'!C:C,'B-a-③呈现-消耗明细表③'!E:E,0)</f>
        <v>0</v>
      </c>
      <c r="I172" s="5" t="str">
        <f>IF(F172="",LOOKUP(G172,'A-b-⑥工资核算'!$C$4:$C$7,'A-b-⑥工资核算'!$E$4:$E$7),"")</f>
        <v/>
      </c>
      <c r="J172" s="5" t="str">
        <f>IF(F172="",LOOKUP(H172,'A-b-⑥工资核算'!$D$4:$D$7,'A-b-⑥工资核算'!$E$4:$E$7),"")</f>
        <v/>
      </c>
      <c r="K172" s="5">
        <f>IF(AND(I172&gt;0,J172&gt;0),MIN(I172,J172),IF(OR(LOOKUP(G172,'A-b-⑥工资核算'!$C$4:$C$7,'A-b-⑥工资核算'!$E$4:$E$7)&gt;0,LOOKUP(H172,'A-b-⑥工资核算'!$D$4:$D$7,'A-b-⑥工资核算'!$E$4:$E$7)&gt;0),1,0))</f>
        <v>0</v>
      </c>
      <c r="L172" s="5" cm="1">
        <f t="array" ref="L172">IF(A172="","",IF(F172="",_xlfn.IFS(K172='A-b-⑥工资核算'!$E$4,'A-b-⑥工资核算'!$B$4,K172='A-b-⑥工资核算'!$E$5,'A-b-⑥工资核算'!$B$5,K172='A-b-⑥工资核算'!$E$6,'A-b-⑥工资核算'!$B$6,'健康师-人工底薪'!K172='A-b-⑥工资核算'!$E$7,'A-b-⑥工资核算'!$B$7),0))</f>
        <v>0</v>
      </c>
      <c r="M172" s="7">
        <f t="shared" si="37"/>
        <v>0</v>
      </c>
      <c r="N172" s="7">
        <f t="shared" si="38"/>
        <v>0</v>
      </c>
      <c r="O172" s="46">
        <f>IF(F172="","",LOOKUP(M172,'A-b-⑥工资核算'!$F$4:$F$7,'A-b-⑥工资核算'!$E$4:$E$7))</f>
        <v>0</v>
      </c>
      <c r="P172" s="46">
        <f>IF(F172="","",LOOKUP(N172,'A-b-⑥工资核算'!$G$4:$G$7,'A-b-⑥工资核算'!$E$4:$E$7))</f>
        <v>0</v>
      </c>
      <c r="Q172" s="5">
        <f>IF(F172="不足",IF(AND(O172&gt;0,P172&gt;0),MIN(O172,P172),IF(OR(LOOKUP(M172,'A-b-⑥工资核算'!$F$4:$F$7,'A-b-⑥工资核算'!$E$4:$E$7)&gt;0,LOOKUP(N172,'A-b-⑥工资核算'!$G$4:$G$7,'A-b-⑥工资核算'!$E$4:$E$7)&gt;0),1,0)),0)</f>
        <v>0</v>
      </c>
      <c r="R172" s="5" cm="1">
        <f t="array" ref="R172">IF(F172="",0,_xlfn.IFS(Q172='A-b-⑥工资核算'!$E$4,'A-b-⑥工资核算'!$B$4,'健康师-人工底薪'!Q172='A-b-⑥工资核算'!$E$5,'A-b-⑥工资核算'!$B$5,Q172='A-b-⑥工资核算'!$E$6,'A-b-⑥工资核算'!$B$6,'健康师-人工底薪'!Q172='A-b-⑥工资核算'!$E$7,'A-b-⑥工资核算'!$B$7))</f>
        <v>1800</v>
      </c>
      <c r="S172" s="5">
        <f t="shared" si="39"/>
        <v>1800</v>
      </c>
      <c r="T172" s="5">
        <f t="shared" si="40"/>
        <v>0</v>
      </c>
      <c r="U172" s="8">
        <f t="shared" si="41"/>
        <v>754.83870967741927</v>
      </c>
      <c r="V172" s="5" t="str">
        <f>IF(F172="",IF(C172=$V$5,IF(F172="",LOOKUP(G172,'A-b-⑥工资核算'!$C$12:$C$15,'A-b-⑥工资核算'!$D$12:$D$15),""),""),"")</f>
        <v/>
      </c>
      <c r="W172" s="5" t="str">
        <f t="shared" si="42"/>
        <v/>
      </c>
      <c r="X172" s="5" t="str">
        <f t="shared" si="43"/>
        <v/>
      </c>
      <c r="Y172" s="5" cm="1">
        <f t="array" ref="Y172">IF(X172="",0,_xlfn.IFS(X172='A-b-⑥工资核算'!$D$12,'A-b-⑥工资核算'!$B$12,X172='A-b-⑥工资核算'!$D$13,'A-b-⑥工资核算'!$B$13,X172='A-b-⑥工资核算'!$D$14,'A-b-⑥工资核算'!$B$14,'健康师-人工底薪'!X172='A-b-⑥工资核算'!$D$15,'A-b-⑥工资核算'!$B$15))</f>
        <v>0</v>
      </c>
      <c r="Z172" s="9" t="str">
        <f>IF(C172=$V$5,IF(F172="不足",LOOKUP(M172,'A-b-⑥工资核算'!$E$12:$E$15,'A-b-⑥工资核算'!$D$12:$D$15),""),"")</f>
        <v/>
      </c>
      <c r="AA172" s="9" t="str">
        <f t="shared" si="44"/>
        <v/>
      </c>
      <c r="AB172" s="5" t="str">
        <f t="shared" si="45"/>
        <v/>
      </c>
      <c r="AC172" s="5" cm="1">
        <f t="array" ref="AC172">IF(AB172="",0,_xlfn.IFS(AB172='A-b-⑥工资核算'!$D$12,'A-b-⑥工资核算'!$B$12,AB172='A-b-⑥工资核算'!$D$13,'A-b-⑥工资核算'!$B$13,AB172='A-b-⑥工资核算'!$D$14,'A-b-⑥工资核算'!$B$14,AB172='A-b-⑥工资核算'!$D$15,'A-b-⑥工资核算'!$B$15))</f>
        <v>0</v>
      </c>
      <c r="AD172" s="9">
        <f t="shared" si="46"/>
        <v>0</v>
      </c>
      <c r="AE172" s="8">
        <f t="shared" si="49"/>
        <v>0</v>
      </c>
      <c r="AF172" s="18">
        <f t="shared" si="50"/>
        <v>754.83870967741927</v>
      </c>
      <c r="AG172" s="9">
        <f t="shared" si="47"/>
        <v>1800</v>
      </c>
      <c r="AH172" s="55">
        <f>_xlfn.XLOOKUP(A172,[1]工资核对的全字段!$C:$C,[1]工资核对的全字段!$BC:$BC,0)</f>
        <v>754.83870967741927</v>
      </c>
      <c r="AI172" s="55">
        <f t="shared" si="48"/>
        <v>0</v>
      </c>
    </row>
    <row r="173" spans="1:35" ht="15.75" customHeight="1" x14ac:dyDescent="0.15">
      <c r="A173" s="5" t="str">
        <v>蹇雨珊</v>
      </c>
      <c r="B173" s="5" t="str">
        <f>_xlfn.XLOOKUP(A173,'B-a-26考勤汇总表'!D:D,'B-a-26考勤汇总表'!A:A,0)</f>
        <v>亚洲湾</v>
      </c>
      <c r="C173" s="5" t="str">
        <f>_xlfn.XLOOKUP(B173,'A-b-⑥工资核算'!J:J,'A-b-⑥工资核算'!K:K,0)</f>
        <v>老店</v>
      </c>
      <c r="D173" s="5">
        <f>_xlfn.XLOOKUP(A173,'B-a-26考勤汇总表'!D:D,'B-a-26考勤汇总表'!AP:AP,0)</f>
        <v>12</v>
      </c>
      <c r="E173" s="5">
        <f>IF(A173="","",_xlfn.XLOOKUP(A173,'B-a-26考勤汇总表'!D:D,'B-a-26考勤汇总表'!U:U,0))</f>
        <v>0</v>
      </c>
      <c r="F173" s="5" t="str">
        <f t="shared" si="36"/>
        <v>不足</v>
      </c>
      <c r="G173" s="5">
        <f>_xlfn.XLOOKUP('健康师-人工底薪'!A173,'B-a-③呈现-消耗明细表③'!C:C,'B-a-③呈现-消耗明细表③'!D:D,0)</f>
        <v>0</v>
      </c>
      <c r="H173" s="5">
        <f>_xlfn.XLOOKUP(A173,'B-a-③呈现-消耗明细表③'!C:C,'B-a-③呈现-消耗明细表③'!E:E,0)</f>
        <v>0</v>
      </c>
      <c r="I173" s="5" t="str">
        <f>IF(F173="",LOOKUP(G173,'A-b-⑥工资核算'!$C$4:$C$7,'A-b-⑥工资核算'!$E$4:$E$7),"")</f>
        <v/>
      </c>
      <c r="J173" s="5" t="str">
        <f>IF(F173="",LOOKUP(H173,'A-b-⑥工资核算'!$D$4:$D$7,'A-b-⑥工资核算'!$E$4:$E$7),"")</f>
        <v/>
      </c>
      <c r="K173" s="5">
        <f>IF(AND(I173&gt;0,J173&gt;0),MIN(I173,J173),IF(OR(LOOKUP(G173,'A-b-⑥工资核算'!$C$4:$C$7,'A-b-⑥工资核算'!$E$4:$E$7)&gt;0,LOOKUP(H173,'A-b-⑥工资核算'!$D$4:$D$7,'A-b-⑥工资核算'!$E$4:$E$7)&gt;0),1,0))</f>
        <v>0</v>
      </c>
      <c r="L173" s="5" cm="1">
        <f t="array" ref="L173">IF(A173="","",IF(F173="",_xlfn.IFS(K173='A-b-⑥工资核算'!$E$4,'A-b-⑥工资核算'!$B$4,K173='A-b-⑥工资核算'!$E$5,'A-b-⑥工资核算'!$B$5,K173='A-b-⑥工资核算'!$E$6,'A-b-⑥工资核算'!$B$6,'健康师-人工底薪'!K173='A-b-⑥工资核算'!$E$7,'A-b-⑥工资核算'!$B$7),0))</f>
        <v>0</v>
      </c>
      <c r="M173" s="7">
        <f t="shared" si="37"/>
        <v>0</v>
      </c>
      <c r="N173" s="7">
        <f t="shared" si="38"/>
        <v>0</v>
      </c>
      <c r="O173" s="46">
        <f>IF(F173="","",LOOKUP(M173,'A-b-⑥工资核算'!$F$4:$F$7,'A-b-⑥工资核算'!$E$4:$E$7))</f>
        <v>0</v>
      </c>
      <c r="P173" s="46">
        <f>IF(F173="","",LOOKUP(N173,'A-b-⑥工资核算'!$G$4:$G$7,'A-b-⑥工资核算'!$E$4:$E$7))</f>
        <v>0</v>
      </c>
      <c r="Q173" s="5">
        <f>IF(F173="不足",IF(AND(O173&gt;0,P173&gt;0),MIN(O173,P173),IF(OR(LOOKUP(M173,'A-b-⑥工资核算'!$F$4:$F$7,'A-b-⑥工资核算'!$E$4:$E$7)&gt;0,LOOKUP(N173,'A-b-⑥工资核算'!$G$4:$G$7,'A-b-⑥工资核算'!$E$4:$E$7)&gt;0),1,0)),0)</f>
        <v>0</v>
      </c>
      <c r="R173" s="5" cm="1">
        <f t="array" ref="R173">IF(F173="",0,_xlfn.IFS(Q173='A-b-⑥工资核算'!$E$4,'A-b-⑥工资核算'!$B$4,'健康师-人工底薪'!Q173='A-b-⑥工资核算'!$E$5,'A-b-⑥工资核算'!$B$5,Q173='A-b-⑥工资核算'!$E$6,'A-b-⑥工资核算'!$B$6,'健康师-人工底薪'!Q173='A-b-⑥工资核算'!$E$7,'A-b-⑥工资核算'!$B$7))</f>
        <v>1800</v>
      </c>
      <c r="S173" s="5">
        <f t="shared" si="39"/>
        <v>1800</v>
      </c>
      <c r="T173" s="5">
        <f t="shared" si="40"/>
        <v>0</v>
      </c>
      <c r="U173" s="8">
        <f t="shared" si="41"/>
        <v>696.77419354838707</v>
      </c>
      <c r="V173" s="5" t="str">
        <f>IF(F173="",IF(C173=$V$5,IF(F173="",LOOKUP(G173,'A-b-⑥工资核算'!$C$12:$C$15,'A-b-⑥工资核算'!$D$12:$D$15),""),""),"")</f>
        <v/>
      </c>
      <c r="W173" s="5" t="str">
        <f t="shared" si="42"/>
        <v/>
      </c>
      <c r="X173" s="5" t="str">
        <f t="shared" si="43"/>
        <v/>
      </c>
      <c r="Y173" s="5" cm="1">
        <f t="array" ref="Y173">IF(X173="",0,_xlfn.IFS(X173='A-b-⑥工资核算'!$D$12,'A-b-⑥工资核算'!$B$12,X173='A-b-⑥工资核算'!$D$13,'A-b-⑥工资核算'!$B$13,X173='A-b-⑥工资核算'!$D$14,'A-b-⑥工资核算'!$B$14,'健康师-人工底薪'!X173='A-b-⑥工资核算'!$D$15,'A-b-⑥工资核算'!$B$15))</f>
        <v>0</v>
      </c>
      <c r="Z173" s="9" t="str">
        <f>IF(C173=$V$5,IF(F173="不足",LOOKUP(M173,'A-b-⑥工资核算'!$E$12:$E$15,'A-b-⑥工资核算'!$D$12:$D$15),""),"")</f>
        <v/>
      </c>
      <c r="AA173" s="9" t="str">
        <f t="shared" si="44"/>
        <v/>
      </c>
      <c r="AB173" s="5" t="str">
        <f t="shared" si="45"/>
        <v/>
      </c>
      <c r="AC173" s="5" cm="1">
        <f t="array" ref="AC173">IF(AB173="",0,_xlfn.IFS(AB173='A-b-⑥工资核算'!$D$12,'A-b-⑥工资核算'!$B$12,AB173='A-b-⑥工资核算'!$D$13,'A-b-⑥工资核算'!$B$13,AB173='A-b-⑥工资核算'!$D$14,'A-b-⑥工资核算'!$B$14,AB173='A-b-⑥工资核算'!$D$15,'A-b-⑥工资核算'!$B$15))</f>
        <v>0</v>
      </c>
      <c r="AD173" s="9">
        <f t="shared" si="46"/>
        <v>0</v>
      </c>
      <c r="AE173" s="8">
        <f t="shared" si="49"/>
        <v>0</v>
      </c>
      <c r="AF173" s="18">
        <f t="shared" si="50"/>
        <v>696.77419354838707</v>
      </c>
      <c r="AG173" s="9">
        <f t="shared" si="47"/>
        <v>1800</v>
      </c>
      <c r="AH173" s="55">
        <f>_xlfn.XLOOKUP(A173,[1]工资核对的全字段!$C:$C,[1]工资核对的全字段!$BC:$BC,0)</f>
        <v>696.77419354838707</v>
      </c>
      <c r="AI173" s="55">
        <f t="shared" si="48"/>
        <v>0</v>
      </c>
    </row>
    <row r="174" spans="1:35" ht="15.75" customHeight="1" x14ac:dyDescent="0.15">
      <c r="A174" s="5" t="str">
        <v>赵圆缘</v>
      </c>
      <c r="B174" s="5" t="str">
        <f>_xlfn.XLOOKUP(A174,'B-a-26考勤汇总表'!D:D,'B-a-26考勤汇总表'!A:A,0)</f>
        <v>川师</v>
      </c>
      <c r="C174" s="5" t="str">
        <f>_xlfn.XLOOKUP(B174,'A-b-⑥工资核算'!J:J,'A-b-⑥工资核算'!K:K,0)</f>
        <v>老店</v>
      </c>
      <c r="D174" s="5">
        <f>_xlfn.XLOOKUP(A174,'B-a-26考勤汇总表'!D:D,'B-a-26考勤汇总表'!AP:AP,0)</f>
        <v>12</v>
      </c>
      <c r="E174" s="5">
        <f>IF(A174="","",_xlfn.XLOOKUP(A174,'B-a-26考勤汇总表'!D:D,'B-a-26考勤汇总表'!U:U,0))</f>
        <v>0</v>
      </c>
      <c r="F174" s="5" t="str">
        <f t="shared" si="36"/>
        <v>不足</v>
      </c>
      <c r="G174" s="5">
        <f>_xlfn.XLOOKUP('健康师-人工底薪'!A174,'B-a-③呈现-消耗明细表③'!C:C,'B-a-③呈现-消耗明细表③'!D:D,0)</f>
        <v>0</v>
      </c>
      <c r="H174" s="5">
        <f>_xlfn.XLOOKUP(A174,'B-a-③呈现-消耗明细表③'!C:C,'B-a-③呈现-消耗明细表③'!E:E,0)</f>
        <v>0</v>
      </c>
      <c r="I174" s="5" t="str">
        <f>IF(F174="",LOOKUP(G174,'A-b-⑥工资核算'!$C$4:$C$7,'A-b-⑥工资核算'!$E$4:$E$7),"")</f>
        <v/>
      </c>
      <c r="J174" s="5" t="str">
        <f>IF(F174="",LOOKUP(H174,'A-b-⑥工资核算'!$D$4:$D$7,'A-b-⑥工资核算'!$E$4:$E$7),"")</f>
        <v/>
      </c>
      <c r="K174" s="5">
        <f>IF(AND(I174&gt;0,J174&gt;0),MIN(I174,J174),IF(OR(LOOKUP(G174,'A-b-⑥工资核算'!$C$4:$C$7,'A-b-⑥工资核算'!$E$4:$E$7)&gt;0,LOOKUP(H174,'A-b-⑥工资核算'!$D$4:$D$7,'A-b-⑥工资核算'!$E$4:$E$7)&gt;0),1,0))</f>
        <v>0</v>
      </c>
      <c r="L174" s="5" cm="1">
        <f t="array" ref="L174">IF(A174="","",IF(F174="",_xlfn.IFS(K174='A-b-⑥工资核算'!$E$4,'A-b-⑥工资核算'!$B$4,K174='A-b-⑥工资核算'!$E$5,'A-b-⑥工资核算'!$B$5,K174='A-b-⑥工资核算'!$E$6,'A-b-⑥工资核算'!$B$6,'健康师-人工底薪'!K174='A-b-⑥工资核算'!$E$7,'A-b-⑥工资核算'!$B$7),0))</f>
        <v>0</v>
      </c>
      <c r="M174" s="7">
        <f t="shared" si="37"/>
        <v>0</v>
      </c>
      <c r="N174" s="7">
        <f t="shared" si="38"/>
        <v>0</v>
      </c>
      <c r="O174" s="46">
        <f>IF(F174="","",LOOKUP(M174,'A-b-⑥工资核算'!$F$4:$F$7,'A-b-⑥工资核算'!$E$4:$E$7))</f>
        <v>0</v>
      </c>
      <c r="P174" s="46">
        <f>IF(F174="","",LOOKUP(N174,'A-b-⑥工资核算'!$G$4:$G$7,'A-b-⑥工资核算'!$E$4:$E$7))</f>
        <v>0</v>
      </c>
      <c r="Q174" s="5">
        <f>IF(F174="不足",IF(AND(O174&gt;0,P174&gt;0),MIN(O174,P174),IF(OR(LOOKUP(M174,'A-b-⑥工资核算'!$F$4:$F$7,'A-b-⑥工资核算'!$E$4:$E$7)&gt;0,LOOKUP(N174,'A-b-⑥工资核算'!$G$4:$G$7,'A-b-⑥工资核算'!$E$4:$E$7)&gt;0),1,0)),0)</f>
        <v>0</v>
      </c>
      <c r="R174" s="5" cm="1">
        <f t="array" ref="R174">IF(F174="",0,_xlfn.IFS(Q174='A-b-⑥工资核算'!$E$4,'A-b-⑥工资核算'!$B$4,'健康师-人工底薪'!Q174='A-b-⑥工资核算'!$E$5,'A-b-⑥工资核算'!$B$5,Q174='A-b-⑥工资核算'!$E$6,'A-b-⑥工资核算'!$B$6,'健康师-人工底薪'!Q174='A-b-⑥工资核算'!$E$7,'A-b-⑥工资核算'!$B$7))</f>
        <v>1800</v>
      </c>
      <c r="S174" s="5">
        <f t="shared" si="39"/>
        <v>1800</v>
      </c>
      <c r="T174" s="5">
        <f t="shared" si="40"/>
        <v>0</v>
      </c>
      <c r="U174" s="8">
        <f t="shared" si="41"/>
        <v>696.77419354838707</v>
      </c>
      <c r="V174" s="5" t="str">
        <f>IF(F174="",IF(C174=$V$5,IF(F174="",LOOKUP(G174,'A-b-⑥工资核算'!$C$12:$C$15,'A-b-⑥工资核算'!$D$12:$D$15),""),""),"")</f>
        <v/>
      </c>
      <c r="W174" s="5" t="str">
        <f t="shared" si="42"/>
        <v/>
      </c>
      <c r="X174" s="5" t="str">
        <f t="shared" si="43"/>
        <v/>
      </c>
      <c r="Y174" s="5" cm="1">
        <f t="array" ref="Y174">IF(X174="",0,_xlfn.IFS(X174='A-b-⑥工资核算'!$D$12,'A-b-⑥工资核算'!$B$12,X174='A-b-⑥工资核算'!$D$13,'A-b-⑥工资核算'!$B$13,X174='A-b-⑥工资核算'!$D$14,'A-b-⑥工资核算'!$B$14,'健康师-人工底薪'!X174='A-b-⑥工资核算'!$D$15,'A-b-⑥工资核算'!$B$15))</f>
        <v>0</v>
      </c>
      <c r="Z174" s="9" t="str">
        <f>IF(C174=$V$5,IF(F174="不足",LOOKUP(M174,'A-b-⑥工资核算'!$E$12:$E$15,'A-b-⑥工资核算'!$D$12:$D$15),""),"")</f>
        <v/>
      </c>
      <c r="AA174" s="9" t="str">
        <f t="shared" si="44"/>
        <v/>
      </c>
      <c r="AB174" s="5" t="str">
        <f t="shared" si="45"/>
        <v/>
      </c>
      <c r="AC174" s="5" cm="1">
        <f t="array" ref="AC174">IF(AB174="",0,_xlfn.IFS(AB174='A-b-⑥工资核算'!$D$12,'A-b-⑥工资核算'!$B$12,AB174='A-b-⑥工资核算'!$D$13,'A-b-⑥工资核算'!$B$13,AB174='A-b-⑥工资核算'!$D$14,'A-b-⑥工资核算'!$B$14,AB174='A-b-⑥工资核算'!$D$15,'A-b-⑥工资核算'!$B$15))</f>
        <v>0</v>
      </c>
      <c r="AD174" s="9">
        <f t="shared" si="46"/>
        <v>0</v>
      </c>
      <c r="AE174" s="8">
        <f t="shared" si="49"/>
        <v>0</v>
      </c>
      <c r="AF174" s="18">
        <f t="shared" si="50"/>
        <v>696.77419354838707</v>
      </c>
      <c r="AG174" s="9">
        <f t="shared" si="47"/>
        <v>1800</v>
      </c>
      <c r="AH174" s="55">
        <f>_xlfn.XLOOKUP(A174,[1]工资核对的全字段!$C:$C,[1]工资核对的全字段!$BC:$BC,0)</f>
        <v>696.77419354838707</v>
      </c>
      <c r="AI174" s="55">
        <f t="shared" si="48"/>
        <v>0</v>
      </c>
    </row>
    <row r="175" spans="1:35" ht="15.75" customHeight="1" x14ac:dyDescent="0.15">
      <c r="A175" s="5" t="str">
        <v>李从丽</v>
      </c>
      <c r="B175" s="5" t="str">
        <f>_xlfn.XLOOKUP(A175,'B-a-26考勤汇总表'!D:D,'B-a-26考勤汇总表'!A:A,0)</f>
        <v>大丰</v>
      </c>
      <c r="C175" s="5" t="str">
        <f>_xlfn.XLOOKUP(B175,'A-b-⑥工资核算'!J:J,'A-b-⑥工资核算'!K:K,0)</f>
        <v>老店</v>
      </c>
      <c r="D175" s="5">
        <f>_xlfn.XLOOKUP(A175,'B-a-26考勤汇总表'!D:D,'B-a-26考勤汇总表'!AP:AP,0)</f>
        <v>9</v>
      </c>
      <c r="E175" s="5">
        <f>IF(A175="","",_xlfn.XLOOKUP(A175,'B-a-26考勤汇总表'!D:D,'B-a-26考勤汇总表'!U:U,0))</f>
        <v>0</v>
      </c>
      <c r="F175" s="5" t="str">
        <f t="shared" si="36"/>
        <v>不足</v>
      </c>
      <c r="G175" s="5">
        <f>_xlfn.XLOOKUP('健康师-人工底薪'!A175,'B-a-③呈现-消耗明细表③'!C:C,'B-a-③呈现-消耗明细表③'!D:D,0)</f>
        <v>0</v>
      </c>
      <c r="H175" s="5">
        <f>_xlfn.XLOOKUP(A175,'B-a-③呈现-消耗明细表③'!C:C,'B-a-③呈现-消耗明细表③'!E:E,0)</f>
        <v>0</v>
      </c>
      <c r="I175" s="5" t="str">
        <f>IF(F175="",LOOKUP(G175,'A-b-⑥工资核算'!$C$4:$C$7,'A-b-⑥工资核算'!$E$4:$E$7),"")</f>
        <v/>
      </c>
      <c r="J175" s="5" t="str">
        <f>IF(F175="",LOOKUP(H175,'A-b-⑥工资核算'!$D$4:$D$7,'A-b-⑥工资核算'!$E$4:$E$7),"")</f>
        <v/>
      </c>
      <c r="K175" s="5">
        <f>IF(AND(I175&gt;0,J175&gt;0),MIN(I175,J175),IF(OR(LOOKUP(G175,'A-b-⑥工资核算'!$C$4:$C$7,'A-b-⑥工资核算'!$E$4:$E$7)&gt;0,LOOKUP(H175,'A-b-⑥工资核算'!$D$4:$D$7,'A-b-⑥工资核算'!$E$4:$E$7)&gt;0),1,0))</f>
        <v>0</v>
      </c>
      <c r="L175" s="5" cm="1">
        <f t="array" ref="L175">IF(A175="","",IF(F175="",_xlfn.IFS(K175='A-b-⑥工资核算'!$E$4,'A-b-⑥工资核算'!$B$4,K175='A-b-⑥工资核算'!$E$5,'A-b-⑥工资核算'!$B$5,K175='A-b-⑥工资核算'!$E$6,'A-b-⑥工资核算'!$B$6,'健康师-人工底薪'!K175='A-b-⑥工资核算'!$E$7,'A-b-⑥工资核算'!$B$7),0))</f>
        <v>0</v>
      </c>
      <c r="M175" s="7">
        <f t="shared" si="37"/>
        <v>0</v>
      </c>
      <c r="N175" s="7">
        <f t="shared" si="38"/>
        <v>0</v>
      </c>
      <c r="O175" s="46">
        <f>IF(F175="","",LOOKUP(M175,'A-b-⑥工资核算'!$F$4:$F$7,'A-b-⑥工资核算'!$E$4:$E$7))</f>
        <v>0</v>
      </c>
      <c r="P175" s="46">
        <f>IF(F175="","",LOOKUP(N175,'A-b-⑥工资核算'!$G$4:$G$7,'A-b-⑥工资核算'!$E$4:$E$7))</f>
        <v>0</v>
      </c>
      <c r="Q175" s="5">
        <f>IF(F175="不足",IF(AND(O175&gt;0,P175&gt;0),MIN(O175,P175),IF(OR(LOOKUP(M175,'A-b-⑥工资核算'!$F$4:$F$7,'A-b-⑥工资核算'!$E$4:$E$7)&gt;0,LOOKUP(N175,'A-b-⑥工资核算'!$G$4:$G$7,'A-b-⑥工资核算'!$E$4:$E$7)&gt;0),1,0)),0)</f>
        <v>0</v>
      </c>
      <c r="R175" s="5" cm="1">
        <f t="array" ref="R175">IF(F175="",0,_xlfn.IFS(Q175='A-b-⑥工资核算'!$E$4,'A-b-⑥工资核算'!$B$4,'健康师-人工底薪'!Q175='A-b-⑥工资核算'!$E$5,'A-b-⑥工资核算'!$B$5,Q175='A-b-⑥工资核算'!$E$6,'A-b-⑥工资核算'!$B$6,'健康师-人工底薪'!Q175='A-b-⑥工资核算'!$E$7,'A-b-⑥工资核算'!$B$7))</f>
        <v>1800</v>
      </c>
      <c r="S175" s="5">
        <f t="shared" si="39"/>
        <v>1800</v>
      </c>
      <c r="T175" s="5">
        <f t="shared" si="40"/>
        <v>0</v>
      </c>
      <c r="U175" s="8">
        <f t="shared" si="41"/>
        <v>522.58064516129025</v>
      </c>
      <c r="V175" s="5" t="str">
        <f>IF(F175="",IF(C175=$V$5,IF(F175="",LOOKUP(G175,'A-b-⑥工资核算'!$C$12:$C$15,'A-b-⑥工资核算'!$D$12:$D$15),""),""),"")</f>
        <v/>
      </c>
      <c r="W175" s="5" t="str">
        <f t="shared" si="42"/>
        <v/>
      </c>
      <c r="X175" s="5" t="str">
        <f t="shared" si="43"/>
        <v/>
      </c>
      <c r="Y175" s="5" cm="1">
        <f t="array" ref="Y175">IF(X175="",0,_xlfn.IFS(X175='A-b-⑥工资核算'!$D$12,'A-b-⑥工资核算'!$B$12,X175='A-b-⑥工资核算'!$D$13,'A-b-⑥工资核算'!$B$13,X175='A-b-⑥工资核算'!$D$14,'A-b-⑥工资核算'!$B$14,'健康师-人工底薪'!X175='A-b-⑥工资核算'!$D$15,'A-b-⑥工资核算'!$B$15))</f>
        <v>0</v>
      </c>
      <c r="Z175" s="9" t="str">
        <f>IF(C175=$V$5,IF(F175="不足",LOOKUP(M175,'A-b-⑥工资核算'!$E$12:$E$15,'A-b-⑥工资核算'!$D$12:$D$15),""),"")</f>
        <v/>
      </c>
      <c r="AA175" s="9" t="str">
        <f t="shared" si="44"/>
        <v/>
      </c>
      <c r="AB175" s="5" t="str">
        <f t="shared" si="45"/>
        <v/>
      </c>
      <c r="AC175" s="5" cm="1">
        <f t="array" ref="AC175">IF(AB175="",0,_xlfn.IFS(AB175='A-b-⑥工资核算'!$D$12,'A-b-⑥工资核算'!$B$12,AB175='A-b-⑥工资核算'!$D$13,'A-b-⑥工资核算'!$B$13,AB175='A-b-⑥工资核算'!$D$14,'A-b-⑥工资核算'!$B$14,AB175='A-b-⑥工资核算'!$D$15,'A-b-⑥工资核算'!$B$15))</f>
        <v>0</v>
      </c>
      <c r="AD175" s="9">
        <f t="shared" si="46"/>
        <v>0</v>
      </c>
      <c r="AE175" s="8">
        <f t="shared" si="49"/>
        <v>0</v>
      </c>
      <c r="AF175" s="18">
        <f t="shared" si="50"/>
        <v>522.58064516129025</v>
      </c>
      <c r="AG175" s="9">
        <f t="shared" si="47"/>
        <v>1800</v>
      </c>
      <c r="AH175" s="55">
        <f>_xlfn.XLOOKUP(A175,[1]工资核对的全字段!$C:$C,[1]工资核对的全字段!$BC:$BC,0)</f>
        <v>522.58064516129025</v>
      </c>
      <c r="AI175" s="55">
        <f t="shared" si="48"/>
        <v>0</v>
      </c>
    </row>
    <row r="176" spans="1:35" ht="15.75" customHeight="1" x14ac:dyDescent="0.15">
      <c r="A176" s="5" t="str">
        <v>杨慧琳</v>
      </c>
      <c r="B176" s="5" t="str">
        <f>_xlfn.XLOOKUP(A176,'B-a-26考勤汇总表'!D:D,'B-a-26考勤汇总表'!A:A,0)</f>
        <v>保利</v>
      </c>
      <c r="C176" s="5" t="str">
        <f>_xlfn.XLOOKUP(B176,'A-b-⑥工资核算'!J:J,'A-b-⑥工资核算'!K:K,0)</f>
        <v>新店</v>
      </c>
      <c r="D176" s="5">
        <f>_xlfn.XLOOKUP(A176,'B-a-26考勤汇总表'!D:D,'B-a-26考勤汇总表'!AP:AP,0)</f>
        <v>9</v>
      </c>
      <c r="E176" s="5">
        <f>IF(A176="","",_xlfn.XLOOKUP(A176,'B-a-26考勤汇总表'!D:D,'B-a-26考勤汇总表'!U:U,0))</f>
        <v>0</v>
      </c>
      <c r="F176" s="5" t="str">
        <f t="shared" si="36"/>
        <v>不足</v>
      </c>
      <c r="G176" s="5">
        <f>_xlfn.XLOOKUP('健康师-人工底薪'!A176,'B-a-③呈现-消耗明细表③'!C:C,'B-a-③呈现-消耗明细表③'!D:D,0)</f>
        <v>0</v>
      </c>
      <c r="H176" s="5">
        <f>_xlfn.XLOOKUP(A176,'B-a-③呈现-消耗明细表③'!C:C,'B-a-③呈现-消耗明细表③'!E:E,0)</f>
        <v>0</v>
      </c>
      <c r="I176" s="5" t="str">
        <f>IF(F176="",LOOKUP(G176,'A-b-⑥工资核算'!$C$4:$C$7,'A-b-⑥工资核算'!$E$4:$E$7),"")</f>
        <v/>
      </c>
      <c r="J176" s="5" t="str">
        <f>IF(F176="",LOOKUP(H176,'A-b-⑥工资核算'!$D$4:$D$7,'A-b-⑥工资核算'!$E$4:$E$7),"")</f>
        <v/>
      </c>
      <c r="K176" s="5">
        <f>IF(AND(I176&gt;0,J176&gt;0),MIN(I176,J176),IF(OR(LOOKUP(G176,'A-b-⑥工资核算'!$C$4:$C$7,'A-b-⑥工资核算'!$E$4:$E$7)&gt;0,LOOKUP(H176,'A-b-⑥工资核算'!$D$4:$D$7,'A-b-⑥工资核算'!$E$4:$E$7)&gt;0),1,0))</f>
        <v>0</v>
      </c>
      <c r="L176" s="5" cm="1">
        <f t="array" ref="L176">IF(A176="","",IF(F176="",_xlfn.IFS(K176='A-b-⑥工资核算'!$E$4,'A-b-⑥工资核算'!$B$4,K176='A-b-⑥工资核算'!$E$5,'A-b-⑥工资核算'!$B$5,K176='A-b-⑥工资核算'!$E$6,'A-b-⑥工资核算'!$B$6,'健康师-人工底薪'!K176='A-b-⑥工资核算'!$E$7,'A-b-⑥工资核算'!$B$7),0))</f>
        <v>0</v>
      </c>
      <c r="M176" s="7">
        <f t="shared" si="37"/>
        <v>0</v>
      </c>
      <c r="N176" s="7">
        <f t="shared" si="38"/>
        <v>0</v>
      </c>
      <c r="O176" s="46">
        <f>IF(F176="","",LOOKUP(M176,'A-b-⑥工资核算'!$F$4:$F$7,'A-b-⑥工资核算'!$E$4:$E$7))</f>
        <v>0</v>
      </c>
      <c r="P176" s="46">
        <f>IF(F176="","",LOOKUP(N176,'A-b-⑥工资核算'!$G$4:$G$7,'A-b-⑥工资核算'!$E$4:$E$7))</f>
        <v>0</v>
      </c>
      <c r="Q176" s="5">
        <f>IF(F176="不足",IF(AND(O176&gt;0,P176&gt;0),MIN(O176,P176),IF(OR(LOOKUP(M176,'A-b-⑥工资核算'!$F$4:$F$7,'A-b-⑥工资核算'!$E$4:$E$7)&gt;0,LOOKUP(N176,'A-b-⑥工资核算'!$G$4:$G$7,'A-b-⑥工资核算'!$E$4:$E$7)&gt;0),1,0)),0)</f>
        <v>0</v>
      </c>
      <c r="R176" s="5" cm="1">
        <f t="array" ref="R176">IF(F176="",0,_xlfn.IFS(Q176='A-b-⑥工资核算'!$E$4,'A-b-⑥工资核算'!$B$4,'健康师-人工底薪'!Q176='A-b-⑥工资核算'!$E$5,'A-b-⑥工资核算'!$B$5,Q176='A-b-⑥工资核算'!$E$6,'A-b-⑥工资核算'!$B$6,'健康师-人工底薪'!Q176='A-b-⑥工资核算'!$E$7,'A-b-⑥工资核算'!$B$7))</f>
        <v>1800</v>
      </c>
      <c r="S176" s="5">
        <f t="shared" si="39"/>
        <v>1800</v>
      </c>
      <c r="T176" s="5">
        <f t="shared" si="40"/>
        <v>0</v>
      </c>
      <c r="U176" s="8">
        <f>IF(C176="新店",0,S176/DAY(DATE($A$3,$B$3+1,0))*D176)</f>
        <v>0</v>
      </c>
      <c r="V176" s="5" t="str">
        <f>IF(F176="",IF(C176=$V$5,IF(F176="",LOOKUP(G176,'A-b-⑥工资核算'!$C$12:$C$15,'A-b-⑥工资核算'!$D$12:$D$15),""),""),"")</f>
        <v/>
      </c>
      <c r="W176" s="5" t="str">
        <f t="shared" si="42"/>
        <v/>
      </c>
      <c r="X176" s="5" t="str">
        <f t="shared" si="43"/>
        <v/>
      </c>
      <c r="Y176" s="5" cm="1">
        <f t="array" ref="Y176">IF(X176="",0,_xlfn.IFS(X176='A-b-⑥工资核算'!$D$12,'A-b-⑥工资核算'!$B$12,X176='A-b-⑥工资核算'!$D$13,'A-b-⑥工资核算'!$B$13,X176='A-b-⑥工资核算'!$D$14,'A-b-⑥工资核算'!$B$14,'健康师-人工底薪'!X176='A-b-⑥工资核算'!$D$15,'A-b-⑥工资核算'!$B$15))</f>
        <v>0</v>
      </c>
      <c r="Z176" s="9">
        <f>IF(C176=$V$5,IF(F176="不足",LOOKUP(M176,'A-b-⑥工资核算'!$E$12:$E$15,'A-b-⑥工资核算'!$D$12:$D$15),""),"")</f>
        <v>0</v>
      </c>
      <c r="AA176" s="9">
        <f t="shared" si="44"/>
        <v>1</v>
      </c>
      <c r="AB176" s="5">
        <f t="shared" si="45"/>
        <v>1</v>
      </c>
      <c r="AC176" s="5" cm="1">
        <f t="array" ref="AC176">IF(AB176="",0,_xlfn.IFS(AB176='A-b-⑥工资核算'!$D$12,'A-b-⑥工资核算'!$B$12,AB176='A-b-⑥工资核算'!$D$13,'A-b-⑥工资核算'!$B$13,AB176='A-b-⑥工资核算'!$D$14,'A-b-⑥工资核算'!$B$14,AB176='A-b-⑥工资核算'!$D$15,'A-b-⑥工资核算'!$B$15))</f>
        <v>2000</v>
      </c>
      <c r="AD176" s="9">
        <f t="shared" si="46"/>
        <v>2000</v>
      </c>
      <c r="AE176" s="8">
        <f t="shared" si="49"/>
        <v>580.65</v>
      </c>
      <c r="AF176" s="18">
        <f t="shared" si="50"/>
        <v>580.65</v>
      </c>
      <c r="AG176" s="9">
        <f t="shared" si="47"/>
        <v>3800</v>
      </c>
      <c r="AH176" s="55">
        <f>_xlfn.XLOOKUP(A176,[1]工资核对的全字段!$C:$C,[1]工资核对的全字段!$BC:$BC,0)</f>
        <v>580.65</v>
      </c>
      <c r="AI176" s="55">
        <f t="shared" si="48"/>
        <v>0</v>
      </c>
    </row>
    <row r="177" spans="1:35" ht="15.75" customHeight="1" x14ac:dyDescent="0.15">
      <c r="A177" s="5" t="str">
        <v>袁琳育</v>
      </c>
      <c r="B177" s="5" t="str">
        <f>_xlfn.XLOOKUP(A177,'B-a-26考勤汇总表'!D:D,'B-a-26考勤汇总表'!A:A,0)</f>
        <v>光华</v>
      </c>
      <c r="C177" s="5" t="str">
        <f>_xlfn.XLOOKUP(B177,'A-b-⑥工资核算'!J:J,'A-b-⑥工资核算'!K:K,0)</f>
        <v>老店</v>
      </c>
      <c r="D177" s="5">
        <f>_xlfn.XLOOKUP(A177,'B-a-26考勤汇总表'!D:D,'B-a-26考勤汇总表'!AP:AP,0)</f>
        <v>9</v>
      </c>
      <c r="E177" s="5">
        <f>IF(A177="","",_xlfn.XLOOKUP(A177,'B-a-26考勤汇总表'!D:D,'B-a-26考勤汇总表'!U:U,0))</f>
        <v>0</v>
      </c>
      <c r="F177" s="5" t="str">
        <f t="shared" ref="F177:F182" si="51">IF(A177="","",IF(D177&lt;DAY(DATE($A$3, $B$3+1, 0)),"不足",""))</f>
        <v>不足</v>
      </c>
      <c r="G177" s="5">
        <f>_xlfn.XLOOKUP('健康师-人工底薪'!A177,'B-a-③呈现-消耗明细表③'!C:C,'B-a-③呈现-消耗明细表③'!D:D,0)</f>
        <v>0</v>
      </c>
      <c r="H177" s="5">
        <f>_xlfn.XLOOKUP(A177,'B-a-③呈现-消耗明细表③'!C:C,'B-a-③呈现-消耗明细表③'!E:E,0)</f>
        <v>0</v>
      </c>
      <c r="I177" s="5" t="str">
        <f>IF(F177="",LOOKUP(G177,'A-b-⑥工资核算'!$C$4:$C$7,'A-b-⑥工资核算'!$E$4:$E$7),"")</f>
        <v/>
      </c>
      <c r="J177" s="5" t="str">
        <f>IF(F177="",LOOKUP(H177,'A-b-⑥工资核算'!$D$4:$D$7,'A-b-⑥工资核算'!$E$4:$E$7),"")</f>
        <v/>
      </c>
      <c r="K177" s="5">
        <f>IF(AND(I177&gt;0,J177&gt;0),MIN(I177,J177),IF(OR(LOOKUP(G177,'A-b-⑥工资核算'!$C$4:$C$7,'A-b-⑥工资核算'!$E$4:$E$7)&gt;0,LOOKUP(H177,'A-b-⑥工资核算'!$D$4:$D$7,'A-b-⑥工资核算'!$E$4:$E$7)&gt;0),1,0))</f>
        <v>0</v>
      </c>
      <c r="L177" s="5" cm="1">
        <f t="array" ref="L177">IF(A177="","",IF(F177="",_xlfn.IFS(K177='A-b-⑥工资核算'!$E$4,'A-b-⑥工资核算'!$B$4,K177='A-b-⑥工资核算'!$E$5,'A-b-⑥工资核算'!$B$5,K177='A-b-⑥工资核算'!$E$6,'A-b-⑥工资核算'!$B$6,'健康师-人工底薪'!K177='A-b-⑥工资核算'!$E$7,'A-b-⑥工资核算'!$B$7),0))</f>
        <v>0</v>
      </c>
      <c r="M177" s="7">
        <f t="shared" ref="M177:M182" si="52">IF(F177="","",IFERROR(G177/D177,0))</f>
        <v>0</v>
      </c>
      <c r="N177" s="7">
        <f t="shared" ref="N177:N182" si="53">IF(F177="","",IFERROR(H177/D177,0))</f>
        <v>0</v>
      </c>
      <c r="O177" s="46">
        <f>IF(F177="","",LOOKUP(M177,'A-b-⑥工资核算'!$F$4:$F$7,'A-b-⑥工资核算'!$E$4:$E$7))</f>
        <v>0</v>
      </c>
      <c r="P177" s="46">
        <f>IF(F177="","",LOOKUP(N177,'A-b-⑥工资核算'!$G$4:$G$7,'A-b-⑥工资核算'!$E$4:$E$7))</f>
        <v>0</v>
      </c>
      <c r="Q177" s="5">
        <f>IF(F177="不足",IF(AND(O177&gt;0,P177&gt;0),MIN(O177,P177),IF(OR(LOOKUP(M177,'A-b-⑥工资核算'!$F$4:$F$7,'A-b-⑥工资核算'!$E$4:$E$7)&gt;0,LOOKUP(N177,'A-b-⑥工资核算'!$G$4:$G$7,'A-b-⑥工资核算'!$E$4:$E$7)&gt;0),1,0)),0)</f>
        <v>0</v>
      </c>
      <c r="R177" s="5" cm="1">
        <f t="array" ref="R177">IF(F177="",0,_xlfn.IFS(Q177='A-b-⑥工资核算'!$E$4,'A-b-⑥工资核算'!$B$4,'健康师-人工底薪'!Q177='A-b-⑥工资核算'!$E$5,'A-b-⑥工资核算'!$B$5,Q177='A-b-⑥工资核算'!$E$6,'A-b-⑥工资核算'!$B$6,'健康师-人工底薪'!Q177='A-b-⑥工资核算'!$E$7,'A-b-⑥工资核算'!$B$7))</f>
        <v>1800</v>
      </c>
      <c r="S177" s="5">
        <f t="shared" ref="S177:S182" si="54">R177+L177</f>
        <v>1800</v>
      </c>
      <c r="T177" s="5">
        <f t="shared" ref="T177:T182" si="55">ROUNDUP(R177/DAY(DATE($A$3, $B$3+1, 0)),2)*E177</f>
        <v>0</v>
      </c>
      <c r="U177" s="8">
        <f t="shared" ref="U177:U182" si="56">IF(C177="新店",0,S177/DAY(DATE($A$3,$B$3+1,0))*D177)</f>
        <v>522.58064516129025</v>
      </c>
      <c r="V177" s="5" t="str">
        <f>IF(F177="",IF(C177=$V$5,IF(F177="",LOOKUP(G177,'A-b-⑥工资核算'!$C$12:$C$15,'A-b-⑥工资核算'!$D$12:$D$15),""),""),"")</f>
        <v/>
      </c>
      <c r="W177" s="5" t="str">
        <f t="shared" ref="W177:W182" si="57">IF(F177="",IF(C177=$V$5,1,""),"")</f>
        <v/>
      </c>
      <c r="X177" s="5" t="str">
        <f t="shared" ref="X177:X182" si="58">IF(F177="",IF(C177=$V$5,IF(AND(V177&gt;0,W177&gt;0),MIN(V177,W177),IF(OR(V177&gt;0,W177&gt;0),1,"")),""),"")</f>
        <v/>
      </c>
      <c r="Y177" s="5" cm="1">
        <f t="array" ref="Y177">IF(X177="",0,_xlfn.IFS(X177='A-b-⑥工资核算'!$D$12,'A-b-⑥工资核算'!$B$12,X177='A-b-⑥工资核算'!$D$13,'A-b-⑥工资核算'!$B$13,X177='A-b-⑥工资核算'!$D$14,'A-b-⑥工资核算'!$B$14,'健康师-人工底薪'!X177='A-b-⑥工资核算'!$D$15,'A-b-⑥工资核算'!$B$15))</f>
        <v>0</v>
      </c>
      <c r="Z177" s="9" t="str">
        <f>IF(C177=$V$5,IF(F177="不足",LOOKUP(M177,'A-b-⑥工资核算'!$E$12:$E$15,'A-b-⑥工资核算'!$D$12:$D$15),""),"")</f>
        <v/>
      </c>
      <c r="AA177" s="9" t="str">
        <f t="shared" ref="AA177:AA182" si="59">IF(F177="不足",IF(C177=$V$5,1,""),"")</f>
        <v/>
      </c>
      <c r="AB177" s="5" t="str">
        <f t="shared" ref="AB177:AB182" si="60">IF(F177="不足",IF(C177=$V$5,IF(AND(Z177&gt;0,AA177&gt;0),MIN(Z177,AA177),IF(OR(Z177&gt;0,AA177&gt;0),1,"")),""),"")</f>
        <v/>
      </c>
      <c r="AC177" s="5" cm="1">
        <f t="array" ref="AC177">IF(AB177="",0,_xlfn.IFS(AB177='A-b-⑥工资核算'!$D$12,'A-b-⑥工资核算'!$B$12,AB177='A-b-⑥工资核算'!$D$13,'A-b-⑥工资核算'!$B$13,AB177='A-b-⑥工资核算'!$D$14,'A-b-⑥工资核算'!$B$14,AB177='A-b-⑥工资核算'!$D$15,'A-b-⑥工资核算'!$B$15))</f>
        <v>0</v>
      </c>
      <c r="AD177" s="9">
        <f t="shared" ref="AD177:AD182" si="61">AC177+Y177</f>
        <v>0</v>
      </c>
      <c r="AE177" s="8">
        <f t="shared" ref="AE177:AE182" si="62">ROUNDUP(AD177/DAY(DATE($A$3,$B$3+1,0))*D177,2)</f>
        <v>0</v>
      </c>
      <c r="AF177" s="18">
        <f t="shared" ref="AF177:AF182" si="63">AE177+U177</f>
        <v>522.58064516129025</v>
      </c>
      <c r="AG177" s="9">
        <f t="shared" ref="AG177:AG181" si="64">S177+AD177</f>
        <v>1800</v>
      </c>
      <c r="AH177" s="55">
        <f>_xlfn.XLOOKUP(A177,[1]工资核对的全字段!$C:$C,[1]工资核对的全字段!$BC:$BC,0)</f>
        <v>522.58064516129025</v>
      </c>
      <c r="AI177" s="55">
        <f t="shared" si="48"/>
        <v>0</v>
      </c>
    </row>
    <row r="178" spans="1:35" ht="15.75" customHeight="1" x14ac:dyDescent="0.15">
      <c r="A178" s="5" t="str">
        <v>蒲敏</v>
      </c>
      <c r="B178" s="5" t="str">
        <f>_xlfn.XLOOKUP(A178,'B-a-26考勤汇总表'!D:D,'B-a-26考勤汇总表'!A:A,0)</f>
        <v>涌泉</v>
      </c>
      <c r="C178" s="5" t="str">
        <f>_xlfn.XLOOKUP(B178,'A-b-⑥工资核算'!J:J,'A-b-⑥工资核算'!K:K,0)</f>
        <v>老店</v>
      </c>
      <c r="D178" s="5">
        <f>_xlfn.XLOOKUP(A178,'B-a-26考勤汇总表'!D:D,'B-a-26考勤汇总表'!AP:AP,0)</f>
        <v>8</v>
      </c>
      <c r="E178" s="5">
        <f>IF(A178="","",_xlfn.XLOOKUP(A178,'B-a-26考勤汇总表'!D:D,'B-a-26考勤汇总表'!U:U,0))</f>
        <v>0</v>
      </c>
      <c r="F178" s="5" t="str">
        <f t="shared" si="51"/>
        <v>不足</v>
      </c>
      <c r="G178" s="5">
        <f>_xlfn.XLOOKUP('健康师-人工底薪'!A178,'B-a-③呈现-消耗明细表③'!C:C,'B-a-③呈现-消耗明细表③'!D:D,0)</f>
        <v>0</v>
      </c>
      <c r="H178" s="5">
        <f>_xlfn.XLOOKUP(A178,'B-a-③呈现-消耗明细表③'!C:C,'B-a-③呈现-消耗明细表③'!E:E,0)</f>
        <v>0</v>
      </c>
      <c r="I178" s="5" t="str">
        <f>IF(F178="",LOOKUP(G178,'A-b-⑥工资核算'!$C$4:$C$7,'A-b-⑥工资核算'!$E$4:$E$7),"")</f>
        <v/>
      </c>
      <c r="J178" s="5" t="str">
        <f>IF(F178="",LOOKUP(H178,'A-b-⑥工资核算'!$D$4:$D$7,'A-b-⑥工资核算'!$E$4:$E$7),"")</f>
        <v/>
      </c>
      <c r="K178" s="5">
        <f>IF(AND(I178&gt;0,J178&gt;0),MIN(I178,J178),IF(OR(LOOKUP(G178,'A-b-⑥工资核算'!$C$4:$C$7,'A-b-⑥工资核算'!$E$4:$E$7)&gt;0,LOOKUP(H178,'A-b-⑥工资核算'!$D$4:$D$7,'A-b-⑥工资核算'!$E$4:$E$7)&gt;0),1,0))</f>
        <v>0</v>
      </c>
      <c r="L178" s="5" cm="1">
        <f t="array" ref="L178">IF(A178="","",IF(F178="",_xlfn.IFS(K178='A-b-⑥工资核算'!$E$4,'A-b-⑥工资核算'!$B$4,K178='A-b-⑥工资核算'!$E$5,'A-b-⑥工资核算'!$B$5,K178='A-b-⑥工资核算'!$E$6,'A-b-⑥工资核算'!$B$6,'健康师-人工底薪'!K178='A-b-⑥工资核算'!$E$7,'A-b-⑥工资核算'!$B$7),0))</f>
        <v>0</v>
      </c>
      <c r="M178" s="7">
        <f t="shared" si="52"/>
        <v>0</v>
      </c>
      <c r="N178" s="7">
        <f t="shared" si="53"/>
        <v>0</v>
      </c>
      <c r="O178" s="46">
        <f>IF(F178="","",LOOKUP(M178,'A-b-⑥工资核算'!$F$4:$F$7,'A-b-⑥工资核算'!$E$4:$E$7))</f>
        <v>0</v>
      </c>
      <c r="P178" s="46">
        <f>IF(F178="","",LOOKUP(N178,'A-b-⑥工资核算'!$G$4:$G$7,'A-b-⑥工资核算'!$E$4:$E$7))</f>
        <v>0</v>
      </c>
      <c r="Q178" s="5">
        <f>IF(F178="不足",IF(AND(O178&gt;0,P178&gt;0),MIN(O178,P178),IF(OR(LOOKUP(M178,'A-b-⑥工资核算'!$F$4:$F$7,'A-b-⑥工资核算'!$E$4:$E$7)&gt;0,LOOKUP(N178,'A-b-⑥工资核算'!$G$4:$G$7,'A-b-⑥工资核算'!$E$4:$E$7)&gt;0),1,0)),0)</f>
        <v>0</v>
      </c>
      <c r="R178" s="5" cm="1">
        <f t="array" ref="R178">IF(F178="",0,_xlfn.IFS(Q178='A-b-⑥工资核算'!$E$4,'A-b-⑥工资核算'!$B$4,'健康师-人工底薪'!Q178='A-b-⑥工资核算'!$E$5,'A-b-⑥工资核算'!$B$5,Q178='A-b-⑥工资核算'!$E$6,'A-b-⑥工资核算'!$B$6,'健康师-人工底薪'!Q178='A-b-⑥工资核算'!$E$7,'A-b-⑥工资核算'!$B$7))</f>
        <v>1800</v>
      </c>
      <c r="S178" s="5">
        <f t="shared" si="54"/>
        <v>1800</v>
      </c>
      <c r="T178" s="5">
        <f t="shared" si="55"/>
        <v>0</v>
      </c>
      <c r="U178" s="8">
        <f t="shared" si="56"/>
        <v>464.51612903225805</v>
      </c>
      <c r="V178" s="5" t="str">
        <f>IF(F178="",IF(C178=$V$5,IF(F178="",LOOKUP(G178,'A-b-⑥工资核算'!$C$12:$C$15,'A-b-⑥工资核算'!$D$12:$D$15),""),""),"")</f>
        <v/>
      </c>
      <c r="W178" s="5" t="str">
        <f t="shared" si="57"/>
        <v/>
      </c>
      <c r="X178" s="5" t="str">
        <f t="shared" si="58"/>
        <v/>
      </c>
      <c r="Y178" s="5" cm="1">
        <f t="array" ref="Y178">IF(X178="",0,_xlfn.IFS(X178='A-b-⑥工资核算'!$D$12,'A-b-⑥工资核算'!$B$12,X178='A-b-⑥工资核算'!$D$13,'A-b-⑥工资核算'!$B$13,X178='A-b-⑥工资核算'!$D$14,'A-b-⑥工资核算'!$B$14,'健康师-人工底薪'!X178='A-b-⑥工资核算'!$D$15,'A-b-⑥工资核算'!$B$15))</f>
        <v>0</v>
      </c>
      <c r="Z178" s="9" t="str">
        <f>IF(C178=$V$5,IF(F178="不足",LOOKUP(M178,'A-b-⑥工资核算'!$E$12:$E$15,'A-b-⑥工资核算'!$D$12:$D$15),""),"")</f>
        <v/>
      </c>
      <c r="AA178" s="9" t="str">
        <f t="shared" si="59"/>
        <v/>
      </c>
      <c r="AB178" s="5" t="str">
        <f t="shared" si="60"/>
        <v/>
      </c>
      <c r="AC178" s="5" cm="1">
        <f t="array" ref="AC178">IF(AB178="",0,_xlfn.IFS(AB178='A-b-⑥工资核算'!$D$12,'A-b-⑥工资核算'!$B$12,AB178='A-b-⑥工资核算'!$D$13,'A-b-⑥工资核算'!$B$13,AB178='A-b-⑥工资核算'!$D$14,'A-b-⑥工资核算'!$B$14,AB178='A-b-⑥工资核算'!$D$15,'A-b-⑥工资核算'!$B$15))</f>
        <v>0</v>
      </c>
      <c r="AD178" s="9">
        <f t="shared" si="61"/>
        <v>0</v>
      </c>
      <c r="AE178" s="8">
        <f t="shared" si="62"/>
        <v>0</v>
      </c>
      <c r="AF178" s="18">
        <f t="shared" si="63"/>
        <v>464.51612903225805</v>
      </c>
      <c r="AG178" s="9">
        <f t="shared" si="64"/>
        <v>1800</v>
      </c>
      <c r="AH178" s="55">
        <f>_xlfn.XLOOKUP(A178,[1]工资核对的全字段!$C:$C,[1]工资核对的全字段!$BC:$BC,0)</f>
        <v>464.51612903225805</v>
      </c>
      <c r="AI178" s="55">
        <f t="shared" si="48"/>
        <v>0</v>
      </c>
    </row>
    <row r="179" spans="1:35" ht="15.75" customHeight="1" x14ac:dyDescent="0.15">
      <c r="A179" s="5" t="str">
        <v>黄芬</v>
      </c>
      <c r="B179" s="5" t="str">
        <f>_xlfn.XLOOKUP(A179,'B-a-26考勤汇总表'!D:D,'B-a-26考勤汇总表'!A:A,0)</f>
        <v>鹭岛</v>
      </c>
      <c r="C179" s="5" t="str">
        <f>_xlfn.XLOOKUP(B179,'A-b-⑥工资核算'!J:J,'A-b-⑥工资核算'!K:K,0)</f>
        <v>老店</v>
      </c>
      <c r="D179" s="5">
        <f>_xlfn.XLOOKUP(A179,'B-a-26考勤汇总表'!D:D,'B-a-26考勤汇总表'!AP:AP,0)</f>
        <v>4</v>
      </c>
      <c r="E179" s="5">
        <f>IF(A179="","",_xlfn.XLOOKUP(A179,'B-a-26考勤汇总表'!D:D,'B-a-26考勤汇总表'!U:U,0))</f>
        <v>0</v>
      </c>
      <c r="F179" s="5" t="str">
        <f t="shared" si="51"/>
        <v>不足</v>
      </c>
      <c r="G179" s="5">
        <f>_xlfn.XLOOKUP('健康师-人工底薪'!A179,'B-a-③呈现-消耗明细表③'!C:C,'B-a-③呈现-消耗明细表③'!D:D,0)</f>
        <v>0</v>
      </c>
      <c r="H179" s="5">
        <f>_xlfn.XLOOKUP(A179,'B-a-③呈现-消耗明细表③'!C:C,'B-a-③呈现-消耗明细表③'!E:E,0)</f>
        <v>0</v>
      </c>
      <c r="I179" s="5" t="str">
        <f>IF(F179="",LOOKUP(G179,'A-b-⑥工资核算'!$C$4:$C$7,'A-b-⑥工资核算'!$E$4:$E$7),"")</f>
        <v/>
      </c>
      <c r="J179" s="5" t="str">
        <f>IF(F179="",LOOKUP(H179,'A-b-⑥工资核算'!$D$4:$D$7,'A-b-⑥工资核算'!$E$4:$E$7),"")</f>
        <v/>
      </c>
      <c r="K179" s="5">
        <f>IF(AND(I179&gt;0,J179&gt;0),MIN(I179,J179),IF(OR(LOOKUP(G179,'A-b-⑥工资核算'!$C$4:$C$7,'A-b-⑥工资核算'!$E$4:$E$7)&gt;0,LOOKUP(H179,'A-b-⑥工资核算'!$D$4:$D$7,'A-b-⑥工资核算'!$E$4:$E$7)&gt;0),1,0))</f>
        <v>0</v>
      </c>
      <c r="L179" s="5" cm="1">
        <f t="array" ref="L179">IF(A179="","",IF(F179="",_xlfn.IFS(K179='A-b-⑥工资核算'!$E$4,'A-b-⑥工资核算'!$B$4,K179='A-b-⑥工资核算'!$E$5,'A-b-⑥工资核算'!$B$5,K179='A-b-⑥工资核算'!$E$6,'A-b-⑥工资核算'!$B$6,'健康师-人工底薪'!K179='A-b-⑥工资核算'!$E$7,'A-b-⑥工资核算'!$B$7),0))</f>
        <v>0</v>
      </c>
      <c r="M179" s="7">
        <f t="shared" si="52"/>
        <v>0</v>
      </c>
      <c r="N179" s="7">
        <f t="shared" si="53"/>
        <v>0</v>
      </c>
      <c r="O179" s="46">
        <f>IF(F179="","",LOOKUP(M179,'A-b-⑥工资核算'!$F$4:$F$7,'A-b-⑥工资核算'!$E$4:$E$7))</f>
        <v>0</v>
      </c>
      <c r="P179" s="46">
        <f>IF(F179="","",LOOKUP(N179,'A-b-⑥工资核算'!$G$4:$G$7,'A-b-⑥工资核算'!$E$4:$E$7))</f>
        <v>0</v>
      </c>
      <c r="Q179" s="5">
        <f>IF(F179="不足",IF(AND(O179&gt;0,P179&gt;0),MIN(O179,P179),IF(OR(LOOKUP(M179,'A-b-⑥工资核算'!$F$4:$F$7,'A-b-⑥工资核算'!$E$4:$E$7)&gt;0,LOOKUP(N179,'A-b-⑥工资核算'!$G$4:$G$7,'A-b-⑥工资核算'!$E$4:$E$7)&gt;0),1,0)),0)</f>
        <v>0</v>
      </c>
      <c r="R179" s="5" cm="1">
        <f t="array" ref="R179">IF(F179="",0,_xlfn.IFS(Q179='A-b-⑥工资核算'!$E$4,'A-b-⑥工资核算'!$B$4,'健康师-人工底薪'!Q179='A-b-⑥工资核算'!$E$5,'A-b-⑥工资核算'!$B$5,Q179='A-b-⑥工资核算'!$E$6,'A-b-⑥工资核算'!$B$6,'健康师-人工底薪'!Q179='A-b-⑥工资核算'!$E$7,'A-b-⑥工资核算'!$B$7))</f>
        <v>1800</v>
      </c>
      <c r="S179" s="5">
        <f t="shared" si="54"/>
        <v>1800</v>
      </c>
      <c r="T179" s="5">
        <f t="shared" si="55"/>
        <v>0</v>
      </c>
      <c r="U179" s="8">
        <f t="shared" si="56"/>
        <v>232.25806451612902</v>
      </c>
      <c r="V179" s="5" t="str">
        <f>IF(F179="",IF(C179=$V$5,IF(F179="",LOOKUP(G179,'A-b-⑥工资核算'!$C$12:$C$15,'A-b-⑥工资核算'!$D$12:$D$15),""),""),"")</f>
        <v/>
      </c>
      <c r="W179" s="5" t="str">
        <f t="shared" si="57"/>
        <v/>
      </c>
      <c r="X179" s="5" t="str">
        <f t="shared" si="58"/>
        <v/>
      </c>
      <c r="Y179" s="5" cm="1">
        <f t="array" ref="Y179">IF(X179="",0,_xlfn.IFS(X179='A-b-⑥工资核算'!$D$12,'A-b-⑥工资核算'!$B$12,X179='A-b-⑥工资核算'!$D$13,'A-b-⑥工资核算'!$B$13,X179='A-b-⑥工资核算'!$D$14,'A-b-⑥工资核算'!$B$14,'健康师-人工底薪'!X179='A-b-⑥工资核算'!$D$15,'A-b-⑥工资核算'!$B$15))</f>
        <v>0</v>
      </c>
      <c r="Z179" s="9" t="str">
        <f>IF(C179=$V$5,IF(F179="不足",LOOKUP(M179,'A-b-⑥工资核算'!$E$12:$E$15,'A-b-⑥工资核算'!$D$12:$D$15),""),"")</f>
        <v/>
      </c>
      <c r="AA179" s="9" t="str">
        <f t="shared" si="59"/>
        <v/>
      </c>
      <c r="AB179" s="5" t="str">
        <f t="shared" si="60"/>
        <v/>
      </c>
      <c r="AC179" s="5" cm="1">
        <f t="array" ref="AC179">IF(AB179="",0,_xlfn.IFS(AB179='A-b-⑥工资核算'!$D$12,'A-b-⑥工资核算'!$B$12,AB179='A-b-⑥工资核算'!$D$13,'A-b-⑥工资核算'!$B$13,AB179='A-b-⑥工资核算'!$D$14,'A-b-⑥工资核算'!$B$14,AB179='A-b-⑥工资核算'!$D$15,'A-b-⑥工资核算'!$B$15))</f>
        <v>0</v>
      </c>
      <c r="AD179" s="9">
        <f t="shared" si="61"/>
        <v>0</v>
      </c>
      <c r="AE179" s="8">
        <f t="shared" si="62"/>
        <v>0</v>
      </c>
      <c r="AF179" s="18">
        <f t="shared" si="63"/>
        <v>232.25806451612902</v>
      </c>
      <c r="AG179" s="9">
        <f t="shared" si="64"/>
        <v>1800</v>
      </c>
      <c r="AH179" s="55">
        <f>_xlfn.XLOOKUP(A179,[1]工资核对的全字段!$C:$C,[1]工资核对的全字段!$BC:$BC,0)</f>
        <v>232.25806451612902</v>
      </c>
      <c r="AI179" s="55">
        <f t="shared" si="48"/>
        <v>0</v>
      </c>
    </row>
    <row r="180" spans="1:35" ht="15.75" customHeight="1" x14ac:dyDescent="0.15">
      <c r="A180" s="5" t="str">
        <v>杨娇</v>
      </c>
      <c r="B180" s="5" t="str">
        <f>_xlfn.XLOOKUP(A180,'B-a-26考勤汇总表'!D:D,'B-a-26考勤汇总表'!A:A,0)</f>
        <v>龙城国际</v>
      </c>
      <c r="C180" s="5" t="str">
        <f>_xlfn.XLOOKUP(B180,'A-b-⑥工资核算'!J:J,'A-b-⑥工资核算'!K:K,0)</f>
        <v>新店</v>
      </c>
      <c r="D180" s="5">
        <f>_xlfn.XLOOKUP(A180,'B-a-26考勤汇总表'!D:D,'B-a-26考勤汇总表'!AP:AP,0)</f>
        <v>7</v>
      </c>
      <c r="E180" s="5">
        <f>IF(A180="","",_xlfn.XLOOKUP(A180,'B-a-26考勤汇总表'!D:D,'B-a-26考勤汇总表'!U:U,0))</f>
        <v>0</v>
      </c>
      <c r="F180" s="5" t="str">
        <f t="shared" si="51"/>
        <v>不足</v>
      </c>
      <c r="G180" s="5">
        <f>_xlfn.XLOOKUP('健康师-人工底薪'!A180,'B-a-③呈现-消耗明细表③'!C:C,'B-a-③呈现-消耗明细表③'!D:D,0)</f>
        <v>0</v>
      </c>
      <c r="H180" s="5">
        <f>_xlfn.XLOOKUP(A180,'B-a-③呈现-消耗明细表③'!C:C,'B-a-③呈现-消耗明细表③'!E:E,0)</f>
        <v>0</v>
      </c>
      <c r="I180" s="5" t="str">
        <f>IF(F180="",LOOKUP(G180,'A-b-⑥工资核算'!$C$4:$C$7,'A-b-⑥工资核算'!$E$4:$E$7),"")</f>
        <v/>
      </c>
      <c r="J180" s="5" t="str">
        <f>IF(F180="",LOOKUP(H180,'A-b-⑥工资核算'!$D$4:$D$7,'A-b-⑥工资核算'!$E$4:$E$7),"")</f>
        <v/>
      </c>
      <c r="K180" s="5">
        <f>IF(AND(I180&gt;0,J180&gt;0),MIN(I180,J180),IF(OR(LOOKUP(G180,'A-b-⑥工资核算'!$C$4:$C$7,'A-b-⑥工资核算'!$E$4:$E$7)&gt;0,LOOKUP(H180,'A-b-⑥工资核算'!$D$4:$D$7,'A-b-⑥工资核算'!$E$4:$E$7)&gt;0),1,0))</f>
        <v>0</v>
      </c>
      <c r="L180" s="5" cm="1">
        <f t="array" ref="L180">IF(A180="","",IF(F180="",_xlfn.IFS(K180='A-b-⑥工资核算'!$E$4,'A-b-⑥工资核算'!$B$4,K180='A-b-⑥工资核算'!$E$5,'A-b-⑥工资核算'!$B$5,K180='A-b-⑥工资核算'!$E$6,'A-b-⑥工资核算'!$B$6,'健康师-人工底薪'!K180='A-b-⑥工资核算'!$E$7,'A-b-⑥工资核算'!$B$7),0))</f>
        <v>0</v>
      </c>
      <c r="M180" s="7">
        <f t="shared" si="52"/>
        <v>0</v>
      </c>
      <c r="N180" s="7">
        <f t="shared" si="53"/>
        <v>0</v>
      </c>
      <c r="O180" s="46">
        <f>IF(F180="","",LOOKUP(M180,'A-b-⑥工资核算'!$F$4:$F$7,'A-b-⑥工资核算'!$E$4:$E$7))</f>
        <v>0</v>
      </c>
      <c r="P180" s="46">
        <f>IF(F180="","",LOOKUP(N180,'A-b-⑥工资核算'!$G$4:$G$7,'A-b-⑥工资核算'!$E$4:$E$7))</f>
        <v>0</v>
      </c>
      <c r="Q180" s="5">
        <f>IF(F180="不足",IF(AND(O180&gt;0,P180&gt;0),MIN(O180,P180),IF(OR(LOOKUP(M180,'A-b-⑥工资核算'!$F$4:$F$7,'A-b-⑥工资核算'!$E$4:$E$7)&gt;0,LOOKUP(N180,'A-b-⑥工资核算'!$G$4:$G$7,'A-b-⑥工资核算'!$E$4:$E$7)&gt;0),1,0)),0)</f>
        <v>0</v>
      </c>
      <c r="R180" s="5" cm="1">
        <f t="array" ref="R180">IF(F180="",0,_xlfn.IFS(Q180='A-b-⑥工资核算'!$E$4,'A-b-⑥工资核算'!$B$4,'健康师-人工底薪'!Q180='A-b-⑥工资核算'!$E$5,'A-b-⑥工资核算'!$B$5,Q180='A-b-⑥工资核算'!$E$6,'A-b-⑥工资核算'!$B$6,'健康师-人工底薪'!Q180='A-b-⑥工资核算'!$E$7,'A-b-⑥工资核算'!$B$7))</f>
        <v>1800</v>
      </c>
      <c r="S180" s="5">
        <f t="shared" si="54"/>
        <v>1800</v>
      </c>
      <c r="T180" s="5">
        <f t="shared" si="55"/>
        <v>0</v>
      </c>
      <c r="U180" s="8">
        <f t="shared" si="56"/>
        <v>0</v>
      </c>
      <c r="V180" s="5" t="str">
        <f>IF(F180="",IF(C180=$V$5,IF(F180="",LOOKUP(G180,'A-b-⑥工资核算'!$C$12:$C$15,'A-b-⑥工资核算'!$D$12:$D$15),""),""),"")</f>
        <v/>
      </c>
      <c r="W180" s="5" t="str">
        <f t="shared" si="57"/>
        <v/>
      </c>
      <c r="X180" s="5" t="str">
        <f t="shared" si="58"/>
        <v/>
      </c>
      <c r="Y180" s="5" cm="1">
        <f t="array" ref="Y180">IF(X180="",0,_xlfn.IFS(X180='A-b-⑥工资核算'!$D$12,'A-b-⑥工资核算'!$B$12,X180='A-b-⑥工资核算'!$D$13,'A-b-⑥工资核算'!$B$13,X180='A-b-⑥工资核算'!$D$14,'A-b-⑥工资核算'!$B$14,'健康师-人工底薪'!X180='A-b-⑥工资核算'!$D$15,'A-b-⑥工资核算'!$B$15))</f>
        <v>0</v>
      </c>
      <c r="Z180" s="9">
        <f>IF(C180=$V$5,IF(F180="不足",LOOKUP(M180,'A-b-⑥工资核算'!$E$12:$E$15,'A-b-⑥工资核算'!$D$12:$D$15),""),"")</f>
        <v>0</v>
      </c>
      <c r="AA180" s="9">
        <f t="shared" si="59"/>
        <v>1</v>
      </c>
      <c r="AB180" s="5">
        <f t="shared" si="60"/>
        <v>1</v>
      </c>
      <c r="AC180" s="5" cm="1">
        <f t="array" ref="AC180">IF(AB180="",0,_xlfn.IFS(AB180='A-b-⑥工资核算'!$D$12,'A-b-⑥工资核算'!$B$12,AB180='A-b-⑥工资核算'!$D$13,'A-b-⑥工资核算'!$B$13,AB180='A-b-⑥工资核算'!$D$14,'A-b-⑥工资核算'!$B$14,AB180='A-b-⑥工资核算'!$D$15,'A-b-⑥工资核算'!$B$15))</f>
        <v>2000</v>
      </c>
      <c r="AD180" s="9">
        <f t="shared" si="61"/>
        <v>2000</v>
      </c>
      <c r="AE180" s="8">
        <f t="shared" si="62"/>
        <v>451.62</v>
      </c>
      <c r="AF180" s="18">
        <f t="shared" si="63"/>
        <v>451.62</v>
      </c>
      <c r="AG180" s="9">
        <f t="shared" si="64"/>
        <v>3800</v>
      </c>
      <c r="AH180" s="55">
        <f>_xlfn.XLOOKUP(A180,[1]工资核对的全字段!$C:$C,[1]工资核对的全字段!$BC:$BC,0)</f>
        <v>451.62</v>
      </c>
      <c r="AI180" s="55">
        <f t="shared" si="48"/>
        <v>0</v>
      </c>
    </row>
    <row r="181" spans="1:35" ht="15.75" customHeight="1" x14ac:dyDescent="0.15">
      <c r="A181" s="5" t="str">
        <v>郭芬</v>
      </c>
      <c r="B181" s="5" t="str">
        <f>_xlfn.XLOOKUP(A181,'B-a-26考勤汇总表'!D:D,'B-a-26考勤汇总表'!A:A,0)</f>
        <v>涌泉</v>
      </c>
      <c r="C181" s="5" t="str">
        <f>_xlfn.XLOOKUP(B181,'A-b-⑥工资核算'!J:J,'A-b-⑥工资核算'!K:K,0)</f>
        <v>老店</v>
      </c>
      <c r="D181" s="5">
        <f>_xlfn.XLOOKUP(A181,'B-a-26考勤汇总表'!D:D,'B-a-26考勤汇总表'!AP:AP,0)</f>
        <v>5</v>
      </c>
      <c r="E181" s="5">
        <f>IF(A181="","",_xlfn.XLOOKUP(A181,'B-a-26考勤汇总表'!D:D,'B-a-26考勤汇总表'!U:U,0))</f>
        <v>0</v>
      </c>
      <c r="F181" s="5" t="str">
        <f t="shared" si="51"/>
        <v>不足</v>
      </c>
      <c r="G181" s="5">
        <f>_xlfn.XLOOKUP('健康师-人工底薪'!A181,'B-a-③呈现-消耗明细表③'!C:C,'B-a-③呈现-消耗明细表③'!D:D,0)</f>
        <v>0</v>
      </c>
      <c r="H181" s="5">
        <f>_xlfn.XLOOKUP(A181,'B-a-③呈现-消耗明细表③'!C:C,'B-a-③呈现-消耗明细表③'!E:E,0)</f>
        <v>0</v>
      </c>
      <c r="I181" s="5" t="str">
        <f>IF(F181="",LOOKUP(G181,'A-b-⑥工资核算'!$C$4:$C$7,'A-b-⑥工资核算'!$E$4:$E$7),"")</f>
        <v/>
      </c>
      <c r="J181" s="5" t="str">
        <f>IF(F181="",LOOKUP(H181,'A-b-⑥工资核算'!$D$4:$D$7,'A-b-⑥工资核算'!$E$4:$E$7),"")</f>
        <v/>
      </c>
      <c r="K181" s="5">
        <f>IF(AND(I181&gt;0,J181&gt;0),MIN(I181,J181),IF(OR(LOOKUP(G181,'A-b-⑥工资核算'!$C$4:$C$7,'A-b-⑥工资核算'!$E$4:$E$7)&gt;0,LOOKUP(H181,'A-b-⑥工资核算'!$D$4:$D$7,'A-b-⑥工资核算'!$E$4:$E$7)&gt;0),1,0))</f>
        <v>0</v>
      </c>
      <c r="L181" s="5" cm="1">
        <f t="array" ref="L181">IF(A181="","",IF(F181="",_xlfn.IFS(K181='A-b-⑥工资核算'!$E$4,'A-b-⑥工资核算'!$B$4,K181='A-b-⑥工资核算'!$E$5,'A-b-⑥工资核算'!$B$5,K181='A-b-⑥工资核算'!$E$6,'A-b-⑥工资核算'!$B$6,'健康师-人工底薪'!K181='A-b-⑥工资核算'!$E$7,'A-b-⑥工资核算'!$B$7),0))</f>
        <v>0</v>
      </c>
      <c r="M181" s="7">
        <f t="shared" si="52"/>
        <v>0</v>
      </c>
      <c r="N181" s="7">
        <f t="shared" si="53"/>
        <v>0</v>
      </c>
      <c r="O181" s="46">
        <f>IF(F181="","",LOOKUP(M181,'A-b-⑥工资核算'!$F$4:$F$7,'A-b-⑥工资核算'!$E$4:$E$7))</f>
        <v>0</v>
      </c>
      <c r="P181" s="46">
        <f>IF(F181="","",LOOKUP(N181,'A-b-⑥工资核算'!$G$4:$G$7,'A-b-⑥工资核算'!$E$4:$E$7))</f>
        <v>0</v>
      </c>
      <c r="Q181" s="5">
        <f>IF(F181="不足",IF(AND(O181&gt;0,P181&gt;0),MIN(O181,P181),IF(OR(LOOKUP(M181,'A-b-⑥工资核算'!$F$4:$F$7,'A-b-⑥工资核算'!$E$4:$E$7)&gt;0,LOOKUP(N181,'A-b-⑥工资核算'!$G$4:$G$7,'A-b-⑥工资核算'!$E$4:$E$7)&gt;0),1,0)),0)</f>
        <v>0</v>
      </c>
      <c r="R181" s="5" cm="1">
        <f t="array" ref="R181">IF(F181="",0,_xlfn.IFS(Q181='A-b-⑥工资核算'!$E$4,'A-b-⑥工资核算'!$B$4,'健康师-人工底薪'!Q181='A-b-⑥工资核算'!$E$5,'A-b-⑥工资核算'!$B$5,Q181='A-b-⑥工资核算'!$E$6,'A-b-⑥工资核算'!$B$6,'健康师-人工底薪'!Q181='A-b-⑥工资核算'!$E$7,'A-b-⑥工资核算'!$B$7))</f>
        <v>1800</v>
      </c>
      <c r="S181" s="5">
        <f t="shared" si="54"/>
        <v>1800</v>
      </c>
      <c r="T181" s="5">
        <f t="shared" si="55"/>
        <v>0</v>
      </c>
      <c r="U181" s="8">
        <f t="shared" si="56"/>
        <v>290.32258064516128</v>
      </c>
      <c r="V181" s="5" t="str">
        <f>IF(F181="",IF(C181=$V$5,IF(F181="",LOOKUP(G181,'A-b-⑥工资核算'!$C$12:$C$15,'A-b-⑥工资核算'!$D$12:$D$15),""),""),"")</f>
        <v/>
      </c>
      <c r="W181" s="5" t="str">
        <f t="shared" si="57"/>
        <v/>
      </c>
      <c r="X181" s="5" t="str">
        <f t="shared" si="58"/>
        <v/>
      </c>
      <c r="Y181" s="5" cm="1">
        <f t="array" ref="Y181">IF(X181="",0,_xlfn.IFS(X181='A-b-⑥工资核算'!$D$12,'A-b-⑥工资核算'!$B$12,X181='A-b-⑥工资核算'!$D$13,'A-b-⑥工资核算'!$B$13,X181='A-b-⑥工资核算'!$D$14,'A-b-⑥工资核算'!$B$14,'健康师-人工底薪'!X181='A-b-⑥工资核算'!$D$15,'A-b-⑥工资核算'!$B$15))</f>
        <v>0</v>
      </c>
      <c r="Z181" s="9" t="str">
        <f>IF(C181=$V$5,IF(F181="不足",LOOKUP(M181,'A-b-⑥工资核算'!$E$12:$E$15,'A-b-⑥工资核算'!$D$12:$D$15),""),"")</f>
        <v/>
      </c>
      <c r="AA181" s="9" t="str">
        <f t="shared" si="59"/>
        <v/>
      </c>
      <c r="AB181" s="5" t="str">
        <f t="shared" si="60"/>
        <v/>
      </c>
      <c r="AC181" s="5" cm="1">
        <f t="array" ref="AC181">IF(AB181="",0,_xlfn.IFS(AB181='A-b-⑥工资核算'!$D$12,'A-b-⑥工资核算'!$B$12,AB181='A-b-⑥工资核算'!$D$13,'A-b-⑥工资核算'!$B$13,AB181='A-b-⑥工资核算'!$D$14,'A-b-⑥工资核算'!$B$14,AB181='A-b-⑥工资核算'!$D$15,'A-b-⑥工资核算'!$B$15))</f>
        <v>0</v>
      </c>
      <c r="AD181" s="9">
        <f t="shared" si="61"/>
        <v>0</v>
      </c>
      <c r="AE181" s="8">
        <f t="shared" si="62"/>
        <v>0</v>
      </c>
      <c r="AF181" s="18">
        <f t="shared" si="63"/>
        <v>290.32258064516128</v>
      </c>
      <c r="AG181" s="9">
        <f t="shared" si="64"/>
        <v>1800</v>
      </c>
      <c r="AH181" s="55">
        <f>_xlfn.XLOOKUP(A181,[1]工资核对的全字段!$C:$C,[1]工资核对的全字段!$BC:$BC,0)</f>
        <v>290.32258064516128</v>
      </c>
      <c r="AI181" s="55">
        <f t="shared" si="48"/>
        <v>0</v>
      </c>
    </row>
    <row r="182" spans="1:35" ht="15.75" customHeight="1" x14ac:dyDescent="0.15">
      <c r="A182" s="5" t="str">
        <v>陈丽</v>
      </c>
      <c r="B182" s="5" t="str">
        <f>_xlfn.XLOOKUP(A182,'B-a-26考勤汇总表'!D:D,'B-a-26考勤汇总表'!A:A,0)</f>
        <v>龙城国际</v>
      </c>
      <c r="C182" s="5" t="str">
        <f>_xlfn.XLOOKUP(B182,'A-b-⑥工资核算'!J:J,'A-b-⑥工资核算'!K:K,0)</f>
        <v>新店</v>
      </c>
      <c r="D182" s="5">
        <f>_xlfn.XLOOKUP(A182,'B-a-26考勤汇总表'!D:D,'B-a-26考勤汇总表'!AP:AP,0)</f>
        <v>9</v>
      </c>
      <c r="E182" s="5">
        <f>IF(A182="","",_xlfn.XLOOKUP(A182,'B-a-26考勤汇总表'!D:D,'B-a-26考勤汇总表'!U:U,0))</f>
        <v>0</v>
      </c>
      <c r="F182" s="5" t="str">
        <f t="shared" si="51"/>
        <v>不足</v>
      </c>
      <c r="G182" s="5">
        <f>_xlfn.XLOOKUP('健康师-人工底薪'!A182,'B-a-③呈现-消耗明细表③'!C:C,'B-a-③呈现-消耗明细表③'!D:D,0)</f>
        <v>5</v>
      </c>
      <c r="H182" s="5">
        <f>_xlfn.XLOOKUP(A182,'B-a-③呈现-消耗明细表③'!C:C,'B-a-③呈现-消耗明细表③'!E:E,0)</f>
        <v>270.95999999999998</v>
      </c>
      <c r="I182" s="5" t="str">
        <f>IF(F182="",LOOKUP(G182,'A-b-⑥工资核算'!$C$4:$C$7,'A-b-⑥工资核算'!$E$4:$E$7),"")</f>
        <v/>
      </c>
      <c r="J182" s="5" t="str">
        <f>IF(F182="",LOOKUP(H182,'A-b-⑥工资核算'!$D$4:$D$7,'A-b-⑥工资核算'!$E$4:$E$7),"")</f>
        <v/>
      </c>
      <c r="K182" s="5">
        <f>IF(AND(I182&gt;0,J182&gt;0),MIN(I182,J182),IF(OR(LOOKUP(G182,'A-b-⑥工资核算'!$C$4:$C$7,'A-b-⑥工资核算'!$E$4:$E$7)&gt;0,LOOKUP(H182,'A-b-⑥工资核算'!$D$4:$D$7,'A-b-⑥工资核算'!$E$4:$E$7)&gt;0),1,0))</f>
        <v>0</v>
      </c>
      <c r="L182" s="5" cm="1">
        <f t="array" ref="L182">IF(A182="","",IF(F182="",_xlfn.IFS(K182='A-b-⑥工资核算'!$E$4,'A-b-⑥工资核算'!$B$4,K182='A-b-⑥工资核算'!$E$5,'A-b-⑥工资核算'!$B$5,K182='A-b-⑥工资核算'!$E$6,'A-b-⑥工资核算'!$B$6,'健康师-人工底薪'!K182='A-b-⑥工资核算'!$E$7,'A-b-⑥工资核算'!$B$7),0))</f>
        <v>0</v>
      </c>
      <c r="M182" s="7">
        <f t="shared" si="52"/>
        <v>0.55555555555555558</v>
      </c>
      <c r="N182" s="7">
        <f t="shared" si="53"/>
        <v>30.106666666666666</v>
      </c>
      <c r="O182" s="46">
        <f>IF(F182="","",LOOKUP(M182,'A-b-⑥工资核算'!$F$4:$F$7,'A-b-⑥工资核算'!$E$4:$E$7))</f>
        <v>0</v>
      </c>
      <c r="P182" s="46">
        <f>IF(F182="","",LOOKUP(N182,'A-b-⑥工资核算'!$G$4:$G$7,'A-b-⑥工资核算'!$E$4:$E$7))</f>
        <v>0</v>
      </c>
      <c r="Q182" s="5">
        <f>IF(F182="不足",IF(AND(O182&gt;0,P182&gt;0),MIN(O182,P182),IF(OR(LOOKUP(M182,'A-b-⑥工资核算'!$F$4:$F$7,'A-b-⑥工资核算'!$E$4:$E$7)&gt;0,LOOKUP(N182,'A-b-⑥工资核算'!$G$4:$G$7,'A-b-⑥工资核算'!$E$4:$E$7)&gt;0),1,0)),0)</f>
        <v>0</v>
      </c>
      <c r="R182" s="5" cm="1">
        <f t="array" ref="R182">IF(F182="",0,_xlfn.IFS(Q182='A-b-⑥工资核算'!$E$4,'A-b-⑥工资核算'!$B$4,'健康师-人工底薪'!Q182='A-b-⑥工资核算'!$E$5,'A-b-⑥工资核算'!$B$5,Q182='A-b-⑥工资核算'!$E$6,'A-b-⑥工资核算'!$B$6,'健康师-人工底薪'!Q182='A-b-⑥工资核算'!$E$7,'A-b-⑥工资核算'!$B$7))</f>
        <v>1800</v>
      </c>
      <c r="S182" s="5">
        <f t="shared" si="54"/>
        <v>1800</v>
      </c>
      <c r="T182" s="5">
        <f t="shared" si="55"/>
        <v>0</v>
      </c>
      <c r="U182" s="8">
        <f t="shared" si="56"/>
        <v>0</v>
      </c>
      <c r="V182" s="5" t="str">
        <f>IF(F182="",IF(C182=$V$5,IF(F182="",LOOKUP(G182,'A-b-⑥工资核算'!$C$12:$C$15,'A-b-⑥工资核算'!$D$12:$D$15),""),""),"")</f>
        <v/>
      </c>
      <c r="W182" s="5" t="str">
        <f t="shared" si="57"/>
        <v/>
      </c>
      <c r="X182" s="5" t="str">
        <f t="shared" si="58"/>
        <v/>
      </c>
      <c r="Y182" s="5" cm="1">
        <f t="array" ref="Y182">IF(X182="",0,_xlfn.IFS(X182='A-b-⑥工资核算'!$D$12,'A-b-⑥工资核算'!$B$12,X182='A-b-⑥工资核算'!$D$13,'A-b-⑥工资核算'!$B$13,X182='A-b-⑥工资核算'!$D$14,'A-b-⑥工资核算'!$B$14,'健康师-人工底薪'!X182='A-b-⑥工资核算'!$D$15,'A-b-⑥工资核算'!$B$15))</f>
        <v>0</v>
      </c>
      <c r="Z182" s="9">
        <f>IF(C182=$V$5,IF(F182="不足",LOOKUP(M182,'A-b-⑥工资核算'!$E$12:$E$15,'A-b-⑥工资核算'!$D$12:$D$15),""),"")</f>
        <v>0</v>
      </c>
      <c r="AA182" s="9">
        <f t="shared" si="59"/>
        <v>1</v>
      </c>
      <c r="AB182" s="5">
        <f t="shared" si="60"/>
        <v>1</v>
      </c>
      <c r="AC182" s="5" cm="1">
        <f t="array" ref="AC182">IF(AB182="",0,_xlfn.IFS(AB182='A-b-⑥工资核算'!$D$12,'A-b-⑥工资核算'!$B$12,AB182='A-b-⑥工资核算'!$D$13,'A-b-⑥工资核算'!$B$13,AB182='A-b-⑥工资核算'!$D$14,'A-b-⑥工资核算'!$B$14,AB182='A-b-⑥工资核算'!$D$15,'A-b-⑥工资核算'!$B$15))</f>
        <v>2000</v>
      </c>
      <c r="AD182" s="9">
        <f t="shared" si="61"/>
        <v>2000</v>
      </c>
      <c r="AE182" s="8">
        <f t="shared" si="62"/>
        <v>580.65</v>
      </c>
      <c r="AF182" s="18">
        <f t="shared" si="63"/>
        <v>580.65</v>
      </c>
      <c r="AG182" s="9">
        <f>S182+AD182</f>
        <v>3800</v>
      </c>
      <c r="AH182" s="55">
        <f>_xlfn.XLOOKUP(A182,[1]工资核对的全字段!$C:$C,[1]工资核对的全字段!$BC:$BC,0)</f>
        <v>580.65</v>
      </c>
      <c r="AI182" s="58">
        <f t="shared" si="48"/>
        <v>0</v>
      </c>
    </row>
  </sheetData>
  <autoFilter ref="A6:AF182" xr:uid="{DD4F32CF-5DB7-4EE1-905A-AAFA998CBBD0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AP326"/>
  <sheetViews>
    <sheetView workbookViewId="0">
      <pane xSplit="6" ySplit="1" topLeftCell="G2" activePane="bottomRight" state="frozen"/>
      <selection pane="topRight"/>
      <selection pane="bottomLeft"/>
      <selection pane="bottomRight" activeCell="C35" sqref="C35"/>
    </sheetView>
  </sheetViews>
  <sheetFormatPr defaultColWidth="9" defaultRowHeight="13.5" x14ac:dyDescent="0.15"/>
  <cols>
    <col min="1" max="1" width="8.25" style="21" bestFit="1" customWidth="1"/>
    <col min="2" max="2" width="9.75" style="21" bestFit="1" customWidth="1"/>
    <col min="3" max="3" width="11" style="21" bestFit="1" customWidth="1"/>
    <col min="4" max="4" width="8.25" style="21" customWidth="1"/>
    <col min="5" max="5" width="11" style="21" customWidth="1"/>
    <col min="6" max="6" width="12.375" style="21" customWidth="1"/>
    <col min="7" max="7" width="11" style="21" customWidth="1"/>
    <col min="8" max="8" width="11" style="21" bestFit="1" customWidth="1"/>
    <col min="9" max="9" width="16.75" style="25" bestFit="1" customWidth="1"/>
    <col min="10" max="10" width="9.625" style="25" bestFit="1" customWidth="1"/>
    <col min="11" max="12" width="8.25" style="25" customWidth="1"/>
    <col min="13" max="13" width="9.625" style="25" bestFit="1" customWidth="1"/>
    <col min="14" max="14" width="8.25" style="25" customWidth="1"/>
    <col min="15" max="15" width="8.25" style="23" customWidth="1"/>
    <col min="16" max="16" width="8.25" style="23" bestFit="1" customWidth="1"/>
    <col min="17" max="17" width="12" style="23" bestFit="1" customWidth="1"/>
    <col min="18" max="18" width="8.25" style="23" customWidth="1"/>
    <col min="19" max="19" width="13.75" style="23" bestFit="1" customWidth="1"/>
    <col min="20" max="22" width="11" style="23" customWidth="1"/>
    <col min="23" max="23" width="11" style="25" bestFit="1" customWidth="1"/>
    <col min="24" max="24" width="8.25" style="25" bestFit="1" customWidth="1"/>
    <col min="25" max="25" width="8.25" style="25" customWidth="1"/>
    <col min="26" max="26" width="8.25" style="25" bestFit="1" customWidth="1"/>
    <col min="27" max="27" width="11" style="26" bestFit="1" customWidth="1"/>
    <col min="28" max="28" width="12.375" style="26" bestFit="1" customWidth="1"/>
    <col min="29" max="29" width="8.25" style="26" bestFit="1" customWidth="1"/>
    <col min="30" max="30" width="9.625" style="26" bestFit="1" customWidth="1"/>
    <col min="31" max="32" width="11" style="26" bestFit="1" customWidth="1"/>
    <col min="33" max="33" width="11" style="24" bestFit="1" customWidth="1"/>
    <col min="34" max="34" width="15.875" style="23" bestFit="1" customWidth="1"/>
    <col min="35" max="35" width="11" style="23" customWidth="1"/>
    <col min="36" max="36" width="13.75" style="23" bestFit="1" customWidth="1"/>
    <col min="37" max="37" width="11" style="23" customWidth="1"/>
    <col min="38" max="39" width="7" style="23" bestFit="1" customWidth="1"/>
    <col min="40" max="40" width="7.75" style="26" customWidth="1"/>
    <col min="41" max="41" width="8.375" style="26" bestFit="1" customWidth="1"/>
    <col min="42" max="42" width="15.375" style="26" bestFit="1" customWidth="1"/>
    <col min="43" max="16384" width="9" style="26"/>
  </cols>
  <sheetData>
    <row r="1" spans="1:42" s="21" customFormat="1" x14ac:dyDescent="0.15">
      <c r="A1" s="21" t="s">
        <v>312</v>
      </c>
      <c r="B1" s="21">
        <v>2025</v>
      </c>
      <c r="C1" s="21">
        <v>7</v>
      </c>
      <c r="D1" s="22"/>
      <c r="G1" s="21" t="s">
        <v>313</v>
      </c>
      <c r="I1" s="23"/>
      <c r="J1" s="23"/>
      <c r="K1" s="23"/>
      <c r="L1" s="23"/>
      <c r="M1" s="23"/>
      <c r="N1" s="23"/>
      <c r="O1" s="23"/>
      <c r="P1" s="23" t="s">
        <v>281</v>
      </c>
      <c r="Q1" s="23" t="s">
        <v>234</v>
      </c>
      <c r="R1" s="49"/>
      <c r="S1" s="23"/>
      <c r="T1" s="23"/>
      <c r="U1" s="23" t="s">
        <v>282</v>
      </c>
      <c r="V1" s="23" t="s">
        <v>283</v>
      </c>
      <c r="AG1" s="24"/>
      <c r="AH1" s="23"/>
      <c r="AI1" s="23"/>
      <c r="AJ1" s="23"/>
      <c r="AK1" s="23"/>
      <c r="AL1" s="23"/>
      <c r="AM1" s="23" t="s">
        <v>313</v>
      </c>
      <c r="AN1" s="21" t="s">
        <v>313</v>
      </c>
      <c r="AO1" s="21" t="s">
        <v>313</v>
      </c>
      <c r="AP1" s="21" t="s">
        <v>314</v>
      </c>
    </row>
    <row r="2" spans="1:42" x14ac:dyDescent="0.15">
      <c r="J2" s="25" t="s">
        <v>284</v>
      </c>
      <c r="K2" s="25" t="s">
        <v>285</v>
      </c>
      <c r="P2" s="23" t="s">
        <v>286</v>
      </c>
      <c r="Q2" s="23" t="s">
        <v>287</v>
      </c>
      <c r="R2" s="49"/>
      <c r="V2" s="23" t="b">
        <v>0</v>
      </c>
      <c r="W2" s="26"/>
      <c r="X2" s="26"/>
      <c r="Y2" s="26"/>
      <c r="Z2" s="26"/>
      <c r="AI2" s="23" t="s">
        <v>312</v>
      </c>
      <c r="AJ2" s="23" t="s">
        <v>312</v>
      </c>
      <c r="AK2" s="23" t="s">
        <v>241</v>
      </c>
      <c r="AL2" s="23" t="s">
        <v>315</v>
      </c>
      <c r="AM2" s="23" t="s">
        <v>312</v>
      </c>
      <c r="AN2" s="26" t="s">
        <v>241</v>
      </c>
      <c r="AO2" s="26" t="s">
        <v>241</v>
      </c>
      <c r="AP2" s="26" t="s">
        <v>312</v>
      </c>
    </row>
    <row r="3" spans="1:42" s="31" customFormat="1" x14ac:dyDescent="0.15">
      <c r="A3" s="27" t="s">
        <v>316</v>
      </c>
      <c r="B3" s="27" t="s">
        <v>317</v>
      </c>
      <c r="C3" s="27" t="s">
        <v>164</v>
      </c>
      <c r="D3" s="27" t="s">
        <v>318</v>
      </c>
      <c r="E3" s="27" t="s">
        <v>319</v>
      </c>
      <c r="F3" s="27" t="s">
        <v>320</v>
      </c>
      <c r="G3" s="27" t="s">
        <v>321</v>
      </c>
      <c r="H3" s="27" t="s">
        <v>288</v>
      </c>
      <c r="I3" s="28" t="s">
        <v>165</v>
      </c>
      <c r="J3" s="29" t="s">
        <v>289</v>
      </c>
      <c r="K3" s="29" t="s">
        <v>166</v>
      </c>
      <c r="L3" s="29" t="s">
        <v>4</v>
      </c>
      <c r="M3" s="29" t="s">
        <v>322</v>
      </c>
      <c r="N3" s="29" t="s">
        <v>167</v>
      </c>
      <c r="O3" s="28" t="s">
        <v>5</v>
      </c>
      <c r="P3" s="28" t="s">
        <v>1</v>
      </c>
      <c r="Q3" s="28" t="s">
        <v>290</v>
      </c>
      <c r="R3" s="28" t="s">
        <v>291</v>
      </c>
      <c r="S3" s="28" t="s">
        <v>323</v>
      </c>
      <c r="T3" s="28" t="s">
        <v>292</v>
      </c>
      <c r="U3" s="28" t="s">
        <v>293</v>
      </c>
      <c r="V3" s="28" t="s">
        <v>168</v>
      </c>
      <c r="W3" s="29" t="s">
        <v>324</v>
      </c>
      <c r="X3" s="29" t="s">
        <v>2</v>
      </c>
      <c r="Y3" s="29" t="s">
        <v>3</v>
      </c>
      <c r="Z3" s="29" t="s">
        <v>238</v>
      </c>
      <c r="AA3" s="29" t="s">
        <v>169</v>
      </c>
      <c r="AB3" s="29" t="s">
        <v>170</v>
      </c>
      <c r="AC3" s="29" t="s">
        <v>6</v>
      </c>
      <c r="AD3" s="29" t="s">
        <v>7</v>
      </c>
      <c r="AE3" s="29" t="s">
        <v>8</v>
      </c>
      <c r="AF3" s="29" t="s">
        <v>9</v>
      </c>
      <c r="AG3" s="30" t="s">
        <v>325</v>
      </c>
      <c r="AH3" s="28" t="s">
        <v>326</v>
      </c>
      <c r="AI3" s="28" t="s">
        <v>327</v>
      </c>
      <c r="AJ3" s="28" t="s">
        <v>328</v>
      </c>
      <c r="AK3" s="28" t="s">
        <v>329</v>
      </c>
      <c r="AL3" s="28" t="s">
        <v>330</v>
      </c>
      <c r="AM3" s="28" t="s">
        <v>331</v>
      </c>
      <c r="AN3" s="31" t="s">
        <v>332</v>
      </c>
      <c r="AO3" s="31" t="s">
        <v>333</v>
      </c>
      <c r="AP3" s="31" t="s">
        <v>334</v>
      </c>
    </row>
    <row r="4" spans="1:42" x14ac:dyDescent="0.15">
      <c r="A4" s="21" t="s">
        <v>10</v>
      </c>
      <c r="B4" s="21" t="s">
        <v>335</v>
      </c>
      <c r="C4" s="21" t="s">
        <v>171</v>
      </c>
      <c r="D4" s="21" t="s">
        <v>336</v>
      </c>
      <c r="E4" s="21" t="s">
        <v>337</v>
      </c>
      <c r="F4" s="21" t="s">
        <v>338</v>
      </c>
      <c r="G4" s="21">
        <v>0</v>
      </c>
      <c r="H4" s="21">
        <v>31</v>
      </c>
      <c r="I4" s="25">
        <v>4</v>
      </c>
      <c r="J4" s="32">
        <v>5</v>
      </c>
      <c r="K4" s="32">
        <v>4</v>
      </c>
      <c r="L4" s="32"/>
      <c r="M4" s="32">
        <v>1</v>
      </c>
      <c r="N4" s="32"/>
      <c r="P4" s="23">
        <v>26</v>
      </c>
      <c r="Q4" s="23">
        <v>31</v>
      </c>
      <c r="R4" s="23">
        <v>4</v>
      </c>
      <c r="S4" s="23">
        <v>31</v>
      </c>
      <c r="T4" s="23">
        <v>0</v>
      </c>
      <c r="U4" s="23">
        <v>0</v>
      </c>
      <c r="V4" s="23">
        <v>0</v>
      </c>
      <c r="W4" s="33">
        <v>0</v>
      </c>
      <c r="X4" s="33">
        <v>20</v>
      </c>
      <c r="Y4" s="33"/>
      <c r="Z4" s="33"/>
      <c r="AA4" s="34"/>
      <c r="AB4" s="34"/>
      <c r="AC4" s="34"/>
      <c r="AD4" s="34"/>
      <c r="AE4" s="34"/>
      <c r="AF4" s="34"/>
      <c r="AH4" s="23">
        <v>0</v>
      </c>
      <c r="AI4" s="23">
        <v>0</v>
      </c>
      <c r="AJ4" s="23">
        <v>0</v>
      </c>
      <c r="AK4" s="23">
        <v>0</v>
      </c>
      <c r="AL4" s="23">
        <v>0</v>
      </c>
      <c r="AM4" s="23">
        <v>0</v>
      </c>
      <c r="AN4" s="26">
        <v>0</v>
      </c>
      <c r="AO4" s="26" t="s">
        <v>339</v>
      </c>
      <c r="AP4" s="26">
        <v>31</v>
      </c>
    </row>
    <row r="5" spans="1:42" x14ac:dyDescent="0.15">
      <c r="A5" s="21" t="s">
        <v>10</v>
      </c>
      <c r="B5" s="21" t="s">
        <v>340</v>
      </c>
      <c r="C5" s="21" t="s">
        <v>172</v>
      </c>
      <c r="D5" s="21" t="s">
        <v>341</v>
      </c>
      <c r="E5" s="21" t="s">
        <v>337</v>
      </c>
      <c r="F5" s="21" t="s">
        <v>338</v>
      </c>
      <c r="G5" s="21">
        <v>0</v>
      </c>
      <c r="H5" s="21">
        <v>31</v>
      </c>
      <c r="I5" s="25">
        <v>4</v>
      </c>
      <c r="J5" s="29">
        <v>5</v>
      </c>
      <c r="K5" s="29">
        <v>4</v>
      </c>
      <c r="L5" s="29"/>
      <c r="M5" s="29">
        <v>1</v>
      </c>
      <c r="N5" s="29"/>
      <c r="P5" s="23">
        <v>26</v>
      </c>
      <c r="Q5" s="23">
        <v>31</v>
      </c>
      <c r="R5" s="23">
        <v>4</v>
      </c>
      <c r="S5" s="23">
        <v>31</v>
      </c>
      <c r="T5" s="23">
        <v>0</v>
      </c>
      <c r="U5" s="23">
        <v>0</v>
      </c>
      <c r="V5" s="23">
        <v>0</v>
      </c>
      <c r="W5" s="33">
        <v>0</v>
      </c>
      <c r="X5" s="33">
        <v>10</v>
      </c>
      <c r="Y5" s="33"/>
      <c r="Z5" s="33"/>
      <c r="AA5" s="34"/>
      <c r="AB5" s="34"/>
      <c r="AC5" s="34"/>
      <c r="AD5" s="34"/>
      <c r="AE5" s="34"/>
      <c r="AF5" s="34"/>
      <c r="AH5" s="23">
        <v>0</v>
      </c>
      <c r="AI5" s="23">
        <v>0</v>
      </c>
      <c r="AJ5" s="23">
        <v>0</v>
      </c>
      <c r="AK5" s="23">
        <v>0</v>
      </c>
      <c r="AL5" s="23">
        <v>0</v>
      </c>
      <c r="AM5" s="23">
        <v>0</v>
      </c>
      <c r="AN5" s="26">
        <v>0</v>
      </c>
      <c r="AO5" s="26" t="s">
        <v>339</v>
      </c>
      <c r="AP5" s="26">
        <v>31</v>
      </c>
    </row>
    <row r="6" spans="1:42" x14ac:dyDescent="0.15">
      <c r="A6" s="21" t="s">
        <v>10</v>
      </c>
      <c r="B6" s="21" t="s">
        <v>342</v>
      </c>
      <c r="C6" s="21" t="s">
        <v>172</v>
      </c>
      <c r="D6" s="21" t="s">
        <v>11</v>
      </c>
      <c r="E6" s="21" t="s">
        <v>337</v>
      </c>
      <c r="F6" s="21" t="s">
        <v>338</v>
      </c>
      <c r="G6" s="21">
        <v>0</v>
      </c>
      <c r="H6" s="21">
        <v>31</v>
      </c>
      <c r="I6" s="25">
        <v>4</v>
      </c>
      <c r="J6" s="29">
        <v>5</v>
      </c>
      <c r="K6" s="29">
        <v>4</v>
      </c>
      <c r="L6" s="29"/>
      <c r="M6" s="29">
        <v>1</v>
      </c>
      <c r="N6" s="29"/>
      <c r="P6" s="23">
        <v>26</v>
      </c>
      <c r="Q6" s="23">
        <v>31</v>
      </c>
      <c r="R6" s="23">
        <v>4</v>
      </c>
      <c r="S6" s="23">
        <v>31</v>
      </c>
      <c r="T6" s="23">
        <v>0</v>
      </c>
      <c r="U6" s="23">
        <v>0</v>
      </c>
      <c r="V6" s="23">
        <v>0</v>
      </c>
      <c r="W6" s="33">
        <v>0</v>
      </c>
      <c r="X6" s="33">
        <v>20</v>
      </c>
      <c r="Y6" s="33"/>
      <c r="Z6" s="33"/>
      <c r="AA6" s="34"/>
      <c r="AB6" s="34"/>
      <c r="AC6" s="34"/>
      <c r="AD6" s="34"/>
      <c r="AE6" s="34"/>
      <c r="AF6" s="34"/>
      <c r="AH6" s="23">
        <v>0</v>
      </c>
      <c r="AI6" s="23">
        <v>0</v>
      </c>
      <c r="AJ6" s="23">
        <v>0</v>
      </c>
      <c r="AK6" s="23">
        <v>0</v>
      </c>
      <c r="AL6" s="23">
        <v>0</v>
      </c>
      <c r="AM6" s="23">
        <v>0</v>
      </c>
      <c r="AN6" s="26">
        <v>0</v>
      </c>
      <c r="AO6" s="26" t="s">
        <v>339</v>
      </c>
      <c r="AP6" s="26">
        <v>31</v>
      </c>
    </row>
    <row r="7" spans="1:42" x14ac:dyDescent="0.15">
      <c r="A7" s="21" t="s">
        <v>10</v>
      </c>
      <c r="B7" s="21" t="s">
        <v>342</v>
      </c>
      <c r="C7" s="21" t="s">
        <v>172</v>
      </c>
      <c r="D7" s="21" t="s">
        <v>12</v>
      </c>
      <c r="E7" s="21" t="s">
        <v>337</v>
      </c>
      <c r="F7" s="21" t="s">
        <v>338</v>
      </c>
      <c r="G7" s="21">
        <v>0</v>
      </c>
      <c r="H7" s="21">
        <v>31</v>
      </c>
      <c r="I7" s="25">
        <v>4</v>
      </c>
      <c r="J7" s="29">
        <v>4</v>
      </c>
      <c r="K7" s="29">
        <v>4</v>
      </c>
      <c r="L7" s="29"/>
      <c r="M7" s="29"/>
      <c r="N7" s="29"/>
      <c r="P7" s="23">
        <v>27</v>
      </c>
      <c r="Q7" s="23">
        <v>31</v>
      </c>
      <c r="R7" s="23">
        <v>4</v>
      </c>
      <c r="S7" s="23">
        <v>31</v>
      </c>
      <c r="T7" s="23">
        <v>0</v>
      </c>
      <c r="U7" s="23">
        <v>0</v>
      </c>
      <c r="V7" s="23">
        <v>0</v>
      </c>
      <c r="W7" s="33">
        <v>0</v>
      </c>
      <c r="X7" s="33"/>
      <c r="Y7" s="33"/>
      <c r="Z7" s="33">
        <v>50</v>
      </c>
      <c r="AA7" s="34"/>
      <c r="AB7" s="34"/>
      <c r="AC7" s="34"/>
      <c r="AD7" s="34"/>
      <c r="AE7" s="34"/>
      <c r="AF7" s="34"/>
      <c r="AH7" s="23">
        <v>0</v>
      </c>
      <c r="AI7" s="23">
        <v>0</v>
      </c>
      <c r="AJ7" s="23">
        <v>0</v>
      </c>
      <c r="AK7" s="23">
        <v>0</v>
      </c>
      <c r="AL7" s="23">
        <v>0</v>
      </c>
      <c r="AM7" s="23">
        <v>0</v>
      </c>
      <c r="AN7" s="26">
        <v>0</v>
      </c>
      <c r="AO7" s="26" t="s">
        <v>339</v>
      </c>
      <c r="AP7" s="26">
        <v>31</v>
      </c>
    </row>
    <row r="8" spans="1:42" x14ac:dyDescent="0.15">
      <c r="A8" s="21" t="s">
        <v>10</v>
      </c>
      <c r="B8" s="21" t="s">
        <v>342</v>
      </c>
      <c r="C8" s="21" t="s">
        <v>172</v>
      </c>
      <c r="D8" s="21" t="s">
        <v>13</v>
      </c>
      <c r="E8" s="21" t="s">
        <v>337</v>
      </c>
      <c r="F8" s="21" t="s">
        <v>338</v>
      </c>
      <c r="G8" s="21">
        <v>0</v>
      </c>
      <c r="H8" s="21">
        <v>31</v>
      </c>
      <c r="I8" s="25">
        <v>4</v>
      </c>
      <c r="J8" s="29">
        <v>5</v>
      </c>
      <c r="K8" s="29">
        <v>4</v>
      </c>
      <c r="L8" s="29"/>
      <c r="M8" s="29">
        <v>1</v>
      </c>
      <c r="N8" s="29"/>
      <c r="P8" s="23">
        <v>26</v>
      </c>
      <c r="Q8" s="23">
        <v>31</v>
      </c>
      <c r="R8" s="23">
        <v>4</v>
      </c>
      <c r="S8" s="23">
        <v>31</v>
      </c>
      <c r="T8" s="23">
        <v>0</v>
      </c>
      <c r="U8" s="23">
        <v>0</v>
      </c>
      <c r="V8" s="23">
        <v>0</v>
      </c>
      <c r="W8" s="33">
        <v>0</v>
      </c>
      <c r="X8" s="33"/>
      <c r="Y8" s="33"/>
      <c r="Z8" s="33"/>
      <c r="AA8" s="34"/>
      <c r="AB8" s="34"/>
      <c r="AC8" s="34"/>
      <c r="AD8" s="34"/>
      <c r="AE8" s="34"/>
      <c r="AF8" s="34"/>
      <c r="AH8" s="23">
        <v>0</v>
      </c>
      <c r="AI8" s="23">
        <v>0</v>
      </c>
      <c r="AJ8" s="23">
        <v>0</v>
      </c>
      <c r="AK8" s="23">
        <v>0</v>
      </c>
      <c r="AL8" s="23">
        <v>0</v>
      </c>
      <c r="AM8" s="23">
        <v>0</v>
      </c>
      <c r="AN8" s="26">
        <v>0</v>
      </c>
      <c r="AO8" s="26" t="s">
        <v>339</v>
      </c>
      <c r="AP8" s="26">
        <v>31</v>
      </c>
    </row>
    <row r="9" spans="1:42" x14ac:dyDescent="0.15">
      <c r="A9" s="21" t="s">
        <v>10</v>
      </c>
      <c r="B9" s="21" t="s">
        <v>342</v>
      </c>
      <c r="C9" s="21" t="s">
        <v>172</v>
      </c>
      <c r="D9" s="21" t="s">
        <v>239</v>
      </c>
      <c r="E9" s="21" t="s">
        <v>337</v>
      </c>
      <c r="F9" s="21" t="s">
        <v>338</v>
      </c>
      <c r="G9" s="21">
        <v>0</v>
      </c>
      <c r="H9" s="21">
        <v>31</v>
      </c>
      <c r="I9" s="25">
        <v>4</v>
      </c>
      <c r="J9" s="29">
        <v>4</v>
      </c>
      <c r="K9" s="29">
        <v>4</v>
      </c>
      <c r="L9" s="29"/>
      <c r="M9" s="29"/>
      <c r="N9" s="29"/>
      <c r="P9" s="23">
        <v>27</v>
      </c>
      <c r="Q9" s="23">
        <v>31</v>
      </c>
      <c r="R9" s="23">
        <v>4</v>
      </c>
      <c r="S9" s="23">
        <v>31</v>
      </c>
      <c r="T9" s="23">
        <v>0</v>
      </c>
      <c r="U9" s="23">
        <v>0</v>
      </c>
      <c r="V9" s="23">
        <v>0</v>
      </c>
      <c r="W9" s="33">
        <v>0</v>
      </c>
      <c r="X9" s="33"/>
      <c r="Y9" s="33"/>
      <c r="Z9" s="33"/>
      <c r="AA9" s="34"/>
      <c r="AB9" s="34"/>
      <c r="AC9" s="34">
        <v>100</v>
      </c>
      <c r="AD9" s="34"/>
      <c r="AE9" s="34"/>
      <c r="AF9" s="34"/>
      <c r="AH9" s="23">
        <v>4000</v>
      </c>
      <c r="AI9" s="23">
        <v>0</v>
      </c>
      <c r="AJ9" s="23">
        <v>0</v>
      </c>
      <c r="AK9" s="23">
        <v>0</v>
      </c>
      <c r="AL9" s="23">
        <v>0</v>
      </c>
      <c r="AM9" s="23">
        <v>0</v>
      </c>
      <c r="AN9" s="26">
        <v>0</v>
      </c>
      <c r="AO9" s="26" t="s">
        <v>339</v>
      </c>
      <c r="AP9" s="26">
        <v>31</v>
      </c>
    </row>
    <row r="10" spans="1:42" x14ac:dyDescent="0.15">
      <c r="A10" s="21" t="s">
        <v>10</v>
      </c>
      <c r="B10" s="21" t="s">
        <v>342</v>
      </c>
      <c r="C10" s="21" t="s">
        <v>172</v>
      </c>
      <c r="D10" s="21" t="s">
        <v>294</v>
      </c>
      <c r="E10" s="21" t="s">
        <v>337</v>
      </c>
      <c r="F10" s="21" t="s">
        <v>338</v>
      </c>
      <c r="G10" s="21">
        <v>0</v>
      </c>
      <c r="H10" s="21">
        <v>31</v>
      </c>
      <c r="I10" s="25">
        <v>4</v>
      </c>
      <c r="J10" s="29">
        <v>4</v>
      </c>
      <c r="K10" s="29">
        <v>4</v>
      </c>
      <c r="L10" s="29"/>
      <c r="M10" s="29"/>
      <c r="N10" s="29"/>
      <c r="P10" s="23">
        <v>27</v>
      </c>
      <c r="Q10" s="23">
        <v>31</v>
      </c>
      <c r="R10" s="23">
        <v>4</v>
      </c>
      <c r="S10" s="23">
        <v>31</v>
      </c>
      <c r="T10" s="23">
        <v>0</v>
      </c>
      <c r="U10" s="23">
        <v>0</v>
      </c>
      <c r="V10" s="23">
        <v>0</v>
      </c>
      <c r="W10" s="33">
        <v>0</v>
      </c>
      <c r="X10" s="33"/>
      <c r="Y10" s="33"/>
      <c r="Z10" s="33"/>
      <c r="AA10" s="34"/>
      <c r="AB10" s="34"/>
      <c r="AC10" s="34"/>
      <c r="AD10" s="34">
        <v>130</v>
      </c>
      <c r="AE10" s="34"/>
      <c r="AF10" s="34"/>
      <c r="AH10" s="23">
        <v>5000</v>
      </c>
      <c r="AI10" s="23">
        <v>0</v>
      </c>
      <c r="AJ10" s="23">
        <v>0</v>
      </c>
      <c r="AK10" s="23">
        <v>778</v>
      </c>
      <c r="AL10" s="23">
        <v>0</v>
      </c>
      <c r="AM10" s="23">
        <v>0</v>
      </c>
      <c r="AN10" s="26">
        <v>0</v>
      </c>
      <c r="AO10" s="26" t="s">
        <v>339</v>
      </c>
      <c r="AP10" s="26">
        <v>31</v>
      </c>
    </row>
    <row r="11" spans="1:42" x14ac:dyDescent="0.15">
      <c r="A11" s="21" t="s">
        <v>174</v>
      </c>
      <c r="B11" s="21" t="s">
        <v>15</v>
      </c>
      <c r="C11" s="21" t="s">
        <v>171</v>
      </c>
      <c r="D11" s="21" t="s">
        <v>343</v>
      </c>
      <c r="E11" s="21" t="s">
        <v>337</v>
      </c>
      <c r="F11" s="21" t="s">
        <v>338</v>
      </c>
      <c r="G11" s="21">
        <v>0</v>
      </c>
      <c r="H11" s="21">
        <v>31</v>
      </c>
      <c r="I11" s="25">
        <v>4</v>
      </c>
      <c r="J11" s="29">
        <v>6</v>
      </c>
      <c r="K11" s="29">
        <v>4</v>
      </c>
      <c r="L11" s="29"/>
      <c r="M11" s="29">
        <v>1</v>
      </c>
      <c r="N11" s="29"/>
      <c r="O11" s="23">
        <v>1</v>
      </c>
      <c r="P11" s="23">
        <v>25</v>
      </c>
      <c r="Q11" s="23">
        <v>31</v>
      </c>
      <c r="R11" s="23">
        <v>4</v>
      </c>
      <c r="S11" s="23">
        <v>31</v>
      </c>
      <c r="T11" s="23">
        <v>0</v>
      </c>
      <c r="U11" s="23">
        <v>0</v>
      </c>
      <c r="V11" s="23">
        <v>0</v>
      </c>
      <c r="W11" s="33">
        <v>0</v>
      </c>
      <c r="X11" s="33">
        <v>10</v>
      </c>
      <c r="Y11" s="33"/>
      <c r="Z11" s="33"/>
      <c r="AA11" s="34"/>
      <c r="AB11" s="34"/>
      <c r="AC11" s="34"/>
      <c r="AD11" s="34"/>
      <c r="AE11" s="34"/>
      <c r="AF11" s="34"/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6">
        <v>0</v>
      </c>
      <c r="AO11" s="26" t="s">
        <v>339</v>
      </c>
      <c r="AP11" s="26">
        <v>31</v>
      </c>
    </row>
    <row r="12" spans="1:42" x14ac:dyDescent="0.15">
      <c r="A12" s="21" t="s">
        <v>14</v>
      </c>
      <c r="B12" s="21" t="s">
        <v>335</v>
      </c>
      <c r="C12" s="21" t="s">
        <v>171</v>
      </c>
      <c r="D12" s="21" t="s">
        <v>344</v>
      </c>
      <c r="E12" s="21" t="s">
        <v>337</v>
      </c>
      <c r="F12" s="21" t="s">
        <v>338</v>
      </c>
      <c r="G12" s="21">
        <v>0</v>
      </c>
      <c r="H12" s="21">
        <v>31</v>
      </c>
      <c r="I12" s="25">
        <v>4</v>
      </c>
      <c r="J12" s="29">
        <v>4</v>
      </c>
      <c r="K12" s="29">
        <v>4</v>
      </c>
      <c r="L12" s="29"/>
      <c r="M12" s="29"/>
      <c r="N12" s="29"/>
      <c r="P12" s="23">
        <v>27</v>
      </c>
      <c r="Q12" s="23">
        <v>31</v>
      </c>
      <c r="R12" s="23">
        <v>4</v>
      </c>
      <c r="S12" s="23">
        <v>31</v>
      </c>
      <c r="T12" s="23">
        <v>0</v>
      </c>
      <c r="U12" s="23">
        <v>0</v>
      </c>
      <c r="V12" s="23">
        <v>0</v>
      </c>
      <c r="W12" s="33">
        <v>0</v>
      </c>
      <c r="X12" s="33"/>
      <c r="Y12" s="33"/>
      <c r="Z12" s="33"/>
      <c r="AA12" s="34"/>
      <c r="AB12" s="34"/>
      <c r="AC12" s="34"/>
      <c r="AD12" s="34"/>
      <c r="AE12" s="34"/>
      <c r="AF12" s="34"/>
      <c r="AH12" s="23">
        <v>0</v>
      </c>
      <c r="AI12" s="23">
        <v>0</v>
      </c>
      <c r="AJ12" s="23">
        <v>0</v>
      </c>
      <c r="AK12" s="23">
        <v>0</v>
      </c>
      <c r="AL12" s="23">
        <v>0</v>
      </c>
      <c r="AM12" s="23">
        <v>0</v>
      </c>
      <c r="AN12" s="26">
        <v>0</v>
      </c>
      <c r="AO12" s="26" t="s">
        <v>339</v>
      </c>
      <c r="AP12" s="26">
        <v>31</v>
      </c>
    </row>
    <row r="13" spans="1:42" x14ac:dyDescent="0.15">
      <c r="A13" s="21" t="s">
        <v>14</v>
      </c>
      <c r="B13" s="21" t="s">
        <v>342</v>
      </c>
      <c r="C13" s="21" t="s">
        <v>172</v>
      </c>
      <c r="D13" s="21" t="s">
        <v>16</v>
      </c>
      <c r="E13" s="21" t="s">
        <v>337</v>
      </c>
      <c r="F13" s="21" t="s">
        <v>338</v>
      </c>
      <c r="G13" s="21">
        <v>0</v>
      </c>
      <c r="H13" s="21">
        <v>31</v>
      </c>
      <c r="I13" s="25">
        <v>4</v>
      </c>
      <c r="J13" s="29">
        <v>4</v>
      </c>
      <c r="K13" s="29">
        <v>4</v>
      </c>
      <c r="L13" s="29"/>
      <c r="M13" s="29"/>
      <c r="N13" s="29"/>
      <c r="P13" s="23">
        <v>27</v>
      </c>
      <c r="Q13" s="23">
        <v>31</v>
      </c>
      <c r="R13" s="23">
        <v>4</v>
      </c>
      <c r="S13" s="23">
        <v>31</v>
      </c>
      <c r="T13" s="23">
        <v>0</v>
      </c>
      <c r="U13" s="23">
        <v>0</v>
      </c>
      <c r="V13" s="23">
        <v>0</v>
      </c>
      <c r="W13" s="33">
        <v>0</v>
      </c>
      <c r="X13" s="33"/>
      <c r="Y13" s="33"/>
      <c r="Z13" s="33"/>
      <c r="AA13" s="34"/>
      <c r="AB13" s="34"/>
      <c r="AC13" s="34"/>
      <c r="AD13" s="34"/>
      <c r="AE13" s="34"/>
      <c r="AF13" s="34"/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6">
        <v>0</v>
      </c>
      <c r="AO13" s="26" t="s">
        <v>339</v>
      </c>
      <c r="AP13" s="26">
        <v>31</v>
      </c>
    </row>
    <row r="14" spans="1:42" x14ac:dyDescent="0.15">
      <c r="A14" s="21" t="s">
        <v>14</v>
      </c>
      <c r="B14" s="21" t="s">
        <v>342</v>
      </c>
      <c r="C14" s="21" t="s">
        <v>172</v>
      </c>
      <c r="D14" s="21" t="s">
        <v>19</v>
      </c>
      <c r="E14" s="21" t="s">
        <v>337</v>
      </c>
      <c r="F14" s="21" t="s">
        <v>338</v>
      </c>
      <c r="G14" s="21">
        <v>0</v>
      </c>
      <c r="H14" s="21">
        <v>31</v>
      </c>
      <c r="I14" s="25">
        <v>4</v>
      </c>
      <c r="J14" s="29">
        <v>4</v>
      </c>
      <c r="K14" s="29">
        <v>4</v>
      </c>
      <c r="L14" s="29"/>
      <c r="M14" s="29"/>
      <c r="N14" s="29"/>
      <c r="P14" s="23">
        <v>27</v>
      </c>
      <c r="Q14" s="23">
        <v>31</v>
      </c>
      <c r="R14" s="23">
        <v>4</v>
      </c>
      <c r="S14" s="23">
        <v>31</v>
      </c>
      <c r="T14" s="23">
        <v>0</v>
      </c>
      <c r="U14" s="23">
        <v>0</v>
      </c>
      <c r="V14" s="23">
        <v>0</v>
      </c>
      <c r="W14" s="33">
        <v>0</v>
      </c>
      <c r="X14" s="33"/>
      <c r="Y14" s="33">
        <v>10</v>
      </c>
      <c r="Z14" s="33"/>
      <c r="AA14" s="34"/>
      <c r="AB14" s="34"/>
      <c r="AC14" s="34"/>
      <c r="AD14" s="34"/>
      <c r="AE14" s="34"/>
      <c r="AF14" s="34"/>
      <c r="AH14" s="23">
        <v>0</v>
      </c>
      <c r="AI14" s="23">
        <v>0</v>
      </c>
      <c r="AJ14" s="23">
        <v>0</v>
      </c>
      <c r="AK14" s="23">
        <v>0</v>
      </c>
      <c r="AL14" s="23">
        <v>0</v>
      </c>
      <c r="AM14" s="23">
        <v>0</v>
      </c>
      <c r="AN14" s="26">
        <v>0</v>
      </c>
      <c r="AO14" s="26" t="s">
        <v>339</v>
      </c>
      <c r="AP14" s="26">
        <v>31</v>
      </c>
    </row>
    <row r="15" spans="1:42" x14ac:dyDescent="0.15">
      <c r="A15" s="21" t="s">
        <v>14</v>
      </c>
      <c r="B15" s="21" t="s">
        <v>342</v>
      </c>
      <c r="C15" s="21" t="s">
        <v>172</v>
      </c>
      <c r="D15" s="21" t="s">
        <v>17</v>
      </c>
      <c r="E15" s="21" t="s">
        <v>337</v>
      </c>
      <c r="F15" s="21" t="s">
        <v>338</v>
      </c>
      <c r="G15" s="21">
        <v>0</v>
      </c>
      <c r="H15" s="21">
        <v>31</v>
      </c>
      <c r="I15" s="25">
        <v>4</v>
      </c>
      <c r="J15" s="29">
        <v>5</v>
      </c>
      <c r="K15" s="29">
        <v>4</v>
      </c>
      <c r="L15" s="29"/>
      <c r="M15" s="29">
        <v>1</v>
      </c>
      <c r="N15" s="29"/>
      <c r="P15" s="23">
        <v>26</v>
      </c>
      <c r="Q15" s="23">
        <v>31</v>
      </c>
      <c r="R15" s="23">
        <v>4</v>
      </c>
      <c r="S15" s="23">
        <v>31</v>
      </c>
      <c r="T15" s="23">
        <v>0</v>
      </c>
      <c r="U15" s="23">
        <v>0</v>
      </c>
      <c r="V15" s="23">
        <v>0</v>
      </c>
      <c r="W15" s="33">
        <v>0</v>
      </c>
      <c r="X15" s="33"/>
      <c r="Y15" s="33">
        <v>10</v>
      </c>
      <c r="Z15" s="33"/>
      <c r="AA15" s="34"/>
      <c r="AB15" s="34"/>
      <c r="AC15" s="34"/>
      <c r="AD15" s="34"/>
      <c r="AE15" s="34"/>
      <c r="AF15" s="34"/>
      <c r="AH15" s="23">
        <v>0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6">
        <v>0</v>
      </c>
      <c r="AO15" s="26" t="s">
        <v>339</v>
      </c>
      <c r="AP15" s="26">
        <v>31</v>
      </c>
    </row>
    <row r="16" spans="1:42" x14ac:dyDescent="0.15">
      <c r="A16" s="21" t="s">
        <v>14</v>
      </c>
      <c r="B16" s="21" t="s">
        <v>342</v>
      </c>
      <c r="C16" s="21" t="s">
        <v>172</v>
      </c>
      <c r="D16" s="21" t="s">
        <v>18</v>
      </c>
      <c r="E16" s="21" t="s">
        <v>337</v>
      </c>
      <c r="F16" s="21" t="s">
        <v>338</v>
      </c>
      <c r="G16" s="21">
        <v>0</v>
      </c>
      <c r="H16" s="21">
        <v>31</v>
      </c>
      <c r="I16" s="25">
        <v>4</v>
      </c>
      <c r="J16" s="29">
        <v>4</v>
      </c>
      <c r="K16" s="29">
        <v>4</v>
      </c>
      <c r="L16" s="29"/>
      <c r="M16" s="29"/>
      <c r="N16" s="29"/>
      <c r="P16" s="23">
        <v>27</v>
      </c>
      <c r="Q16" s="23">
        <v>31</v>
      </c>
      <c r="R16" s="23">
        <v>4</v>
      </c>
      <c r="S16" s="23">
        <v>31</v>
      </c>
      <c r="T16" s="23">
        <v>0</v>
      </c>
      <c r="U16" s="23">
        <v>0</v>
      </c>
      <c r="V16" s="23">
        <v>0</v>
      </c>
      <c r="W16" s="33">
        <v>0</v>
      </c>
      <c r="X16" s="33">
        <v>10</v>
      </c>
      <c r="Y16" s="33">
        <v>10</v>
      </c>
      <c r="Z16" s="33"/>
      <c r="AA16" s="34"/>
      <c r="AB16" s="34"/>
      <c r="AC16" s="34"/>
      <c r="AD16" s="34"/>
      <c r="AE16" s="34"/>
      <c r="AF16" s="34"/>
      <c r="AH16" s="23">
        <v>0</v>
      </c>
      <c r="AI16" s="23">
        <v>0</v>
      </c>
      <c r="AJ16" s="23">
        <v>0</v>
      </c>
      <c r="AK16" s="23">
        <v>0</v>
      </c>
      <c r="AL16" s="23">
        <v>0</v>
      </c>
      <c r="AM16" s="23">
        <v>0</v>
      </c>
      <c r="AN16" s="26">
        <v>0</v>
      </c>
      <c r="AO16" s="26" t="s">
        <v>339</v>
      </c>
      <c r="AP16" s="26">
        <v>31</v>
      </c>
    </row>
    <row r="17" spans="1:42" x14ac:dyDescent="0.15">
      <c r="A17" s="21" t="s">
        <v>14</v>
      </c>
      <c r="B17" s="21" t="s">
        <v>342</v>
      </c>
      <c r="C17" s="21" t="s">
        <v>172</v>
      </c>
      <c r="D17" s="21" t="s">
        <v>20</v>
      </c>
      <c r="E17" s="21" t="s">
        <v>337</v>
      </c>
      <c r="F17" s="21" t="s">
        <v>338</v>
      </c>
      <c r="G17" s="21">
        <v>0</v>
      </c>
      <c r="H17" s="21">
        <v>31</v>
      </c>
      <c r="I17" s="25">
        <v>4</v>
      </c>
      <c r="J17" s="29">
        <v>4</v>
      </c>
      <c r="K17" s="29">
        <v>4</v>
      </c>
      <c r="L17" s="29"/>
      <c r="M17" s="29"/>
      <c r="N17" s="29"/>
      <c r="P17" s="23">
        <v>27</v>
      </c>
      <c r="Q17" s="23">
        <v>31</v>
      </c>
      <c r="R17" s="23">
        <v>4</v>
      </c>
      <c r="S17" s="23">
        <v>31</v>
      </c>
      <c r="T17" s="23">
        <v>0</v>
      </c>
      <c r="U17" s="23">
        <v>0</v>
      </c>
      <c r="V17" s="23">
        <v>0</v>
      </c>
      <c r="W17" s="33">
        <v>0</v>
      </c>
      <c r="X17" s="33"/>
      <c r="Y17" s="33"/>
      <c r="Z17" s="33">
        <v>50</v>
      </c>
      <c r="AA17" s="34"/>
      <c r="AB17" s="34"/>
      <c r="AC17" s="34"/>
      <c r="AD17" s="34"/>
      <c r="AE17" s="34"/>
      <c r="AF17" s="34"/>
      <c r="AH17" s="23">
        <v>0</v>
      </c>
      <c r="AI17" s="23">
        <v>0</v>
      </c>
      <c r="AJ17" s="23">
        <v>0</v>
      </c>
      <c r="AK17" s="23">
        <v>0</v>
      </c>
      <c r="AL17" s="23">
        <v>0</v>
      </c>
      <c r="AM17" s="23">
        <v>0</v>
      </c>
      <c r="AN17" s="26">
        <v>0</v>
      </c>
      <c r="AO17" s="26" t="s">
        <v>339</v>
      </c>
      <c r="AP17" s="26">
        <v>31</v>
      </c>
    </row>
    <row r="18" spans="1:42" x14ac:dyDescent="0.15">
      <c r="A18" s="21" t="s">
        <v>14</v>
      </c>
      <c r="B18" s="21" t="s">
        <v>342</v>
      </c>
      <c r="C18" s="21" t="s">
        <v>172</v>
      </c>
      <c r="D18" s="21" t="s">
        <v>21</v>
      </c>
      <c r="E18" s="21" t="s">
        <v>337</v>
      </c>
      <c r="F18" s="21" t="s">
        <v>338</v>
      </c>
      <c r="G18" s="21">
        <v>0</v>
      </c>
      <c r="H18" s="21">
        <v>31</v>
      </c>
      <c r="I18" s="25">
        <v>4</v>
      </c>
      <c r="J18" s="29">
        <v>5</v>
      </c>
      <c r="K18" s="29">
        <v>4</v>
      </c>
      <c r="L18" s="29"/>
      <c r="M18" s="29">
        <v>1</v>
      </c>
      <c r="N18" s="29"/>
      <c r="P18" s="23">
        <v>26</v>
      </c>
      <c r="Q18" s="23">
        <v>31</v>
      </c>
      <c r="R18" s="23">
        <v>4</v>
      </c>
      <c r="S18" s="23">
        <v>31</v>
      </c>
      <c r="T18" s="23">
        <v>0</v>
      </c>
      <c r="U18" s="23">
        <v>0</v>
      </c>
      <c r="V18" s="23">
        <v>0</v>
      </c>
      <c r="W18" s="33">
        <v>0</v>
      </c>
      <c r="X18" s="33"/>
      <c r="Y18" s="33">
        <v>10</v>
      </c>
      <c r="Z18" s="33"/>
      <c r="AA18" s="34"/>
      <c r="AB18" s="34"/>
      <c r="AC18" s="34">
        <v>100</v>
      </c>
      <c r="AD18" s="34"/>
      <c r="AE18" s="34"/>
      <c r="AF18" s="34"/>
      <c r="AH18" s="23">
        <v>0</v>
      </c>
      <c r="AI18" s="23">
        <v>0</v>
      </c>
      <c r="AJ18" s="23">
        <v>0</v>
      </c>
      <c r="AK18" s="23">
        <v>0</v>
      </c>
      <c r="AL18" s="23">
        <v>0</v>
      </c>
      <c r="AM18" s="23">
        <v>0</v>
      </c>
      <c r="AN18" s="26">
        <v>0</v>
      </c>
      <c r="AO18" s="26" t="s">
        <v>339</v>
      </c>
      <c r="AP18" s="26">
        <v>31</v>
      </c>
    </row>
    <row r="19" spans="1:42" x14ac:dyDescent="0.15">
      <c r="A19" s="21" t="s">
        <v>14</v>
      </c>
      <c r="B19" s="21" t="s">
        <v>340</v>
      </c>
      <c r="C19" s="21" t="s">
        <v>172</v>
      </c>
      <c r="D19" s="21" t="s">
        <v>345</v>
      </c>
      <c r="E19" s="21" t="s">
        <v>337</v>
      </c>
      <c r="F19" s="21" t="s">
        <v>338</v>
      </c>
      <c r="G19" s="21">
        <v>0</v>
      </c>
      <c r="H19" s="21">
        <v>31</v>
      </c>
      <c r="I19" s="25">
        <v>4</v>
      </c>
      <c r="J19" s="29">
        <v>5</v>
      </c>
      <c r="K19" s="29">
        <v>4</v>
      </c>
      <c r="L19" s="29"/>
      <c r="M19" s="29">
        <v>1</v>
      </c>
      <c r="N19" s="29"/>
      <c r="P19" s="23">
        <v>26</v>
      </c>
      <c r="Q19" s="23">
        <v>31</v>
      </c>
      <c r="R19" s="23">
        <v>4</v>
      </c>
      <c r="S19" s="23">
        <v>31</v>
      </c>
      <c r="T19" s="23">
        <v>0</v>
      </c>
      <c r="U19" s="50">
        <v>0</v>
      </c>
      <c r="V19" s="23">
        <v>0</v>
      </c>
      <c r="W19" s="33">
        <v>0</v>
      </c>
      <c r="X19" s="33"/>
      <c r="Y19" s="33"/>
      <c r="Z19" s="33"/>
      <c r="AA19" s="34"/>
      <c r="AB19" s="34"/>
      <c r="AC19" s="34"/>
      <c r="AD19" s="34"/>
      <c r="AE19" s="34"/>
      <c r="AF19" s="34"/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6">
        <v>0</v>
      </c>
      <c r="AO19" s="26" t="s">
        <v>339</v>
      </c>
      <c r="AP19" s="26">
        <v>31</v>
      </c>
    </row>
    <row r="20" spans="1:42" x14ac:dyDescent="0.15">
      <c r="A20" s="21" t="s">
        <v>14</v>
      </c>
      <c r="B20" s="21" t="s">
        <v>342</v>
      </c>
      <c r="C20" s="21" t="s">
        <v>172</v>
      </c>
      <c r="D20" s="21" t="s">
        <v>129</v>
      </c>
      <c r="E20" s="21" t="s">
        <v>337</v>
      </c>
      <c r="F20" s="21" t="s">
        <v>338</v>
      </c>
      <c r="G20" s="21">
        <v>0</v>
      </c>
      <c r="H20" s="21">
        <v>31</v>
      </c>
      <c r="I20" s="25">
        <v>4</v>
      </c>
      <c r="J20" s="29">
        <v>4</v>
      </c>
      <c r="K20" s="29">
        <v>4</v>
      </c>
      <c r="L20" s="29"/>
      <c r="M20" s="29"/>
      <c r="N20" s="29"/>
      <c r="P20" s="23">
        <v>27</v>
      </c>
      <c r="Q20" s="23">
        <v>31</v>
      </c>
      <c r="R20" s="23">
        <v>4</v>
      </c>
      <c r="S20" s="23">
        <v>31</v>
      </c>
      <c r="T20" s="23">
        <v>0</v>
      </c>
      <c r="U20" s="23">
        <v>0</v>
      </c>
      <c r="V20" s="23">
        <v>0</v>
      </c>
      <c r="W20" s="33">
        <v>0</v>
      </c>
      <c r="X20" s="33"/>
      <c r="Y20" s="33">
        <v>10</v>
      </c>
      <c r="Z20" s="33"/>
      <c r="AA20" s="34"/>
      <c r="AB20" s="34"/>
      <c r="AC20" s="34"/>
      <c r="AD20" s="34"/>
      <c r="AE20" s="34"/>
      <c r="AF20" s="34"/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6">
        <v>0</v>
      </c>
      <c r="AO20" s="26" t="s">
        <v>339</v>
      </c>
      <c r="AP20" s="26">
        <v>31</v>
      </c>
    </row>
    <row r="21" spans="1:42" x14ac:dyDescent="0.15">
      <c r="A21" s="21" t="s">
        <v>14</v>
      </c>
      <c r="B21" s="21" t="s">
        <v>342</v>
      </c>
      <c r="C21" s="21" t="s">
        <v>172</v>
      </c>
      <c r="D21" s="21" t="s">
        <v>146</v>
      </c>
      <c r="E21" s="21" t="s">
        <v>173</v>
      </c>
      <c r="F21" s="21" t="s">
        <v>338</v>
      </c>
      <c r="G21" s="21">
        <v>0</v>
      </c>
      <c r="H21" s="21">
        <v>26</v>
      </c>
      <c r="I21" s="25">
        <v>3</v>
      </c>
      <c r="J21" s="29">
        <v>3</v>
      </c>
      <c r="K21" s="29">
        <v>3</v>
      </c>
      <c r="L21" s="29"/>
      <c r="M21" s="29"/>
      <c r="N21" s="29"/>
      <c r="P21" s="23">
        <v>23</v>
      </c>
      <c r="Q21" s="23">
        <v>26</v>
      </c>
      <c r="R21" s="23">
        <v>3</v>
      </c>
      <c r="S21" s="23">
        <v>26</v>
      </c>
      <c r="T21" s="23">
        <v>0</v>
      </c>
      <c r="U21" s="23">
        <v>0</v>
      </c>
      <c r="V21" s="23">
        <v>0</v>
      </c>
      <c r="W21" s="33">
        <v>0</v>
      </c>
      <c r="X21" s="33"/>
      <c r="Y21" s="33"/>
      <c r="Z21" s="33"/>
      <c r="AA21" s="34"/>
      <c r="AB21" s="34">
        <v>1211</v>
      </c>
      <c r="AC21" s="34"/>
      <c r="AD21" s="34"/>
      <c r="AE21" s="34">
        <v>300</v>
      </c>
      <c r="AF21" s="34"/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6">
        <v>0</v>
      </c>
      <c r="AO21" s="26" t="s">
        <v>339</v>
      </c>
      <c r="AP21" s="26">
        <v>26</v>
      </c>
    </row>
    <row r="22" spans="1:42" x14ac:dyDescent="0.15">
      <c r="A22" s="21" t="s">
        <v>14</v>
      </c>
      <c r="B22" s="21" t="s">
        <v>346</v>
      </c>
      <c r="C22" s="21" t="s">
        <v>171</v>
      </c>
      <c r="D22" s="21" t="s">
        <v>347</v>
      </c>
      <c r="E22" s="21" t="s">
        <v>337</v>
      </c>
      <c r="F22" s="21" t="s">
        <v>338</v>
      </c>
      <c r="G22" s="21">
        <v>0</v>
      </c>
      <c r="H22" s="21">
        <v>31</v>
      </c>
      <c r="I22" s="25">
        <v>4</v>
      </c>
      <c r="J22" s="29">
        <v>4</v>
      </c>
      <c r="K22" s="29">
        <v>4</v>
      </c>
      <c r="L22" s="29"/>
      <c r="M22" s="29"/>
      <c r="N22" s="29"/>
      <c r="P22" s="23">
        <v>27</v>
      </c>
      <c r="Q22" s="23">
        <v>31</v>
      </c>
      <c r="R22" s="23">
        <v>4</v>
      </c>
      <c r="S22" s="23">
        <v>31</v>
      </c>
      <c r="T22" s="23">
        <v>0</v>
      </c>
      <c r="U22" s="23">
        <v>0</v>
      </c>
      <c r="V22" s="23">
        <v>0</v>
      </c>
      <c r="W22" s="33">
        <v>0</v>
      </c>
      <c r="X22" s="33"/>
      <c r="Y22" s="33"/>
      <c r="Z22" s="33">
        <v>50</v>
      </c>
      <c r="AA22" s="34"/>
      <c r="AB22" s="34"/>
      <c r="AC22" s="34"/>
      <c r="AD22" s="34"/>
      <c r="AE22" s="34"/>
      <c r="AF22" s="34"/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6">
        <v>0</v>
      </c>
      <c r="AO22" s="26" t="s">
        <v>339</v>
      </c>
      <c r="AP22" s="26">
        <v>31</v>
      </c>
    </row>
    <row r="23" spans="1:42" x14ac:dyDescent="0.15">
      <c r="A23" s="21" t="s">
        <v>22</v>
      </c>
      <c r="B23" s="21" t="s">
        <v>342</v>
      </c>
      <c r="C23" s="21" t="s">
        <v>172</v>
      </c>
      <c r="D23" s="21" t="s">
        <v>23</v>
      </c>
      <c r="E23" s="21" t="s">
        <v>337</v>
      </c>
      <c r="F23" s="21" t="s">
        <v>338</v>
      </c>
      <c r="G23" s="21">
        <v>0</v>
      </c>
      <c r="H23" s="21">
        <v>31</v>
      </c>
      <c r="I23" s="23">
        <v>4</v>
      </c>
      <c r="J23" s="29">
        <v>4</v>
      </c>
      <c r="K23" s="29">
        <v>4</v>
      </c>
      <c r="L23" s="29"/>
      <c r="M23" s="29"/>
      <c r="N23" s="29"/>
      <c r="P23" s="23">
        <v>27</v>
      </c>
      <c r="Q23" s="23">
        <v>31</v>
      </c>
      <c r="R23" s="23">
        <v>4</v>
      </c>
      <c r="S23" s="23">
        <v>31</v>
      </c>
      <c r="T23" s="23">
        <v>0</v>
      </c>
      <c r="U23" s="23">
        <v>0</v>
      </c>
      <c r="V23" s="23">
        <v>0</v>
      </c>
      <c r="W23" s="33">
        <v>0</v>
      </c>
      <c r="X23" s="33"/>
      <c r="Y23" s="33"/>
      <c r="Z23" s="33">
        <v>50</v>
      </c>
      <c r="AA23" s="35"/>
      <c r="AB23" s="35"/>
      <c r="AC23" s="35"/>
      <c r="AD23" s="35"/>
      <c r="AE23" s="35"/>
      <c r="AF23" s="35"/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6">
        <v>0</v>
      </c>
      <c r="AO23" s="26" t="s">
        <v>339</v>
      </c>
      <c r="AP23" s="26">
        <v>31</v>
      </c>
    </row>
    <row r="24" spans="1:42" x14ac:dyDescent="0.15">
      <c r="A24" s="21" t="s">
        <v>22</v>
      </c>
      <c r="B24" s="21" t="s">
        <v>340</v>
      </c>
      <c r="C24" s="21" t="s">
        <v>172</v>
      </c>
      <c r="D24" s="21" t="s">
        <v>348</v>
      </c>
      <c r="E24" s="21" t="s">
        <v>337</v>
      </c>
      <c r="F24" s="21" t="s">
        <v>338</v>
      </c>
      <c r="G24" s="21">
        <v>0</v>
      </c>
      <c r="H24" s="21">
        <v>31</v>
      </c>
      <c r="I24" s="25">
        <v>4</v>
      </c>
      <c r="J24" s="29">
        <v>5</v>
      </c>
      <c r="K24" s="29">
        <v>4</v>
      </c>
      <c r="L24" s="29"/>
      <c r="M24" s="29">
        <v>1</v>
      </c>
      <c r="N24" s="29"/>
      <c r="P24" s="23">
        <v>26</v>
      </c>
      <c r="Q24" s="23">
        <v>31</v>
      </c>
      <c r="R24" s="23">
        <v>4</v>
      </c>
      <c r="S24" s="23">
        <v>31</v>
      </c>
      <c r="T24" s="23">
        <v>0</v>
      </c>
      <c r="U24" s="23">
        <v>0</v>
      </c>
      <c r="V24" s="23">
        <v>0</v>
      </c>
      <c r="W24" s="33">
        <v>0</v>
      </c>
      <c r="X24" s="33">
        <v>10</v>
      </c>
      <c r="Y24" s="33"/>
      <c r="Z24" s="33"/>
      <c r="AA24" s="34"/>
      <c r="AB24" s="34"/>
      <c r="AC24" s="34"/>
      <c r="AD24" s="34"/>
      <c r="AE24" s="34"/>
      <c r="AF24" s="34"/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6">
        <v>0</v>
      </c>
      <c r="AO24" s="26" t="s">
        <v>339</v>
      </c>
      <c r="AP24" s="26">
        <v>31</v>
      </c>
    </row>
    <row r="25" spans="1:42" x14ac:dyDescent="0.15">
      <c r="A25" s="21" t="s">
        <v>22</v>
      </c>
      <c r="B25" s="21" t="s">
        <v>335</v>
      </c>
      <c r="C25" s="21" t="s">
        <v>171</v>
      </c>
      <c r="D25" s="21" t="s">
        <v>349</v>
      </c>
      <c r="E25" s="21" t="s">
        <v>337</v>
      </c>
      <c r="F25" s="21" t="s">
        <v>338</v>
      </c>
      <c r="G25" s="21">
        <v>0</v>
      </c>
      <c r="H25" s="21">
        <v>31</v>
      </c>
      <c r="I25" s="25">
        <v>4</v>
      </c>
      <c r="J25" s="29">
        <v>4</v>
      </c>
      <c r="K25" s="29">
        <v>4</v>
      </c>
      <c r="L25" s="29"/>
      <c r="M25" s="29"/>
      <c r="N25" s="29"/>
      <c r="P25" s="23">
        <v>27</v>
      </c>
      <c r="Q25" s="23">
        <v>31</v>
      </c>
      <c r="R25" s="23">
        <v>4</v>
      </c>
      <c r="S25" s="23">
        <v>31</v>
      </c>
      <c r="T25" s="23">
        <v>0</v>
      </c>
      <c r="U25" s="23">
        <v>0</v>
      </c>
      <c r="V25" s="23">
        <v>0</v>
      </c>
      <c r="W25" s="33">
        <v>0</v>
      </c>
      <c r="X25" s="33"/>
      <c r="Y25" s="33"/>
      <c r="Z25" s="33"/>
      <c r="AA25" s="34"/>
      <c r="AB25" s="34"/>
      <c r="AC25" s="34"/>
      <c r="AD25" s="34"/>
      <c r="AE25" s="34"/>
      <c r="AF25" s="34"/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6">
        <v>0</v>
      </c>
      <c r="AO25" s="26" t="s">
        <v>339</v>
      </c>
      <c r="AP25" s="26">
        <v>31</v>
      </c>
    </row>
    <row r="26" spans="1:42" x14ac:dyDescent="0.15">
      <c r="A26" s="21" t="s">
        <v>22</v>
      </c>
      <c r="B26" s="21" t="s">
        <v>342</v>
      </c>
      <c r="C26" s="21" t="s">
        <v>172</v>
      </c>
      <c r="D26" s="21" t="s">
        <v>24</v>
      </c>
      <c r="E26" s="21" t="s">
        <v>337</v>
      </c>
      <c r="F26" s="21" t="s">
        <v>338</v>
      </c>
      <c r="G26" s="21">
        <v>0</v>
      </c>
      <c r="H26" s="21">
        <v>31</v>
      </c>
      <c r="I26" s="25">
        <v>4</v>
      </c>
      <c r="J26" s="29">
        <v>5</v>
      </c>
      <c r="K26" s="29">
        <v>4</v>
      </c>
      <c r="L26" s="29"/>
      <c r="M26" s="29">
        <v>1</v>
      </c>
      <c r="N26" s="29"/>
      <c r="P26" s="23">
        <v>26</v>
      </c>
      <c r="Q26" s="23">
        <v>31</v>
      </c>
      <c r="R26" s="23">
        <v>4</v>
      </c>
      <c r="S26" s="23">
        <v>31</v>
      </c>
      <c r="T26" s="23">
        <v>0</v>
      </c>
      <c r="U26" s="23">
        <v>0</v>
      </c>
      <c r="V26" s="23">
        <v>0</v>
      </c>
      <c r="W26" s="33">
        <v>0</v>
      </c>
      <c r="X26" s="33"/>
      <c r="Y26" s="33"/>
      <c r="Z26" s="33"/>
      <c r="AA26" s="34"/>
      <c r="AB26" s="34"/>
      <c r="AC26" s="34"/>
      <c r="AD26" s="34"/>
      <c r="AE26" s="34"/>
      <c r="AF26" s="34"/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6">
        <v>0</v>
      </c>
      <c r="AO26" s="26" t="s">
        <v>339</v>
      </c>
      <c r="AP26" s="26">
        <v>31</v>
      </c>
    </row>
    <row r="27" spans="1:42" x14ac:dyDescent="0.15">
      <c r="A27" s="21" t="s">
        <v>22</v>
      </c>
      <c r="B27" s="21" t="s">
        <v>342</v>
      </c>
      <c r="C27" s="21" t="s">
        <v>172</v>
      </c>
      <c r="D27" s="21" t="s">
        <v>131</v>
      </c>
      <c r="E27" s="21" t="s">
        <v>337</v>
      </c>
      <c r="F27" s="21" t="s">
        <v>338</v>
      </c>
      <c r="G27" s="21">
        <v>0</v>
      </c>
      <c r="H27" s="21">
        <v>31</v>
      </c>
      <c r="I27" s="25">
        <v>4</v>
      </c>
      <c r="J27" s="29">
        <v>5</v>
      </c>
      <c r="K27" s="29">
        <v>4</v>
      </c>
      <c r="L27" s="29"/>
      <c r="M27" s="29">
        <v>1</v>
      </c>
      <c r="N27" s="29"/>
      <c r="P27" s="23">
        <v>26</v>
      </c>
      <c r="Q27" s="23">
        <v>31</v>
      </c>
      <c r="R27" s="23">
        <v>4</v>
      </c>
      <c r="S27" s="23">
        <v>31</v>
      </c>
      <c r="T27" s="23">
        <v>0</v>
      </c>
      <c r="U27" s="23">
        <v>0</v>
      </c>
      <c r="V27" s="23">
        <v>0</v>
      </c>
      <c r="W27" s="33">
        <v>0</v>
      </c>
      <c r="X27" s="33"/>
      <c r="Y27" s="33"/>
      <c r="Z27" s="33"/>
      <c r="AA27" s="34"/>
      <c r="AB27" s="34"/>
      <c r="AC27" s="34"/>
      <c r="AD27" s="34"/>
      <c r="AE27" s="34"/>
      <c r="AF27" s="34"/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6">
        <v>0</v>
      </c>
      <c r="AO27" s="26" t="s">
        <v>339</v>
      </c>
      <c r="AP27" s="26">
        <v>31</v>
      </c>
    </row>
    <row r="28" spans="1:42" x14ac:dyDescent="0.15">
      <c r="A28" s="21" t="s">
        <v>22</v>
      </c>
      <c r="B28" s="21" t="s">
        <v>342</v>
      </c>
      <c r="C28" s="21" t="s">
        <v>172</v>
      </c>
      <c r="D28" s="21" t="s">
        <v>130</v>
      </c>
      <c r="E28" s="21" t="s">
        <v>337</v>
      </c>
      <c r="F28" s="21" t="s">
        <v>338</v>
      </c>
      <c r="G28" s="21">
        <v>0</v>
      </c>
      <c r="H28" s="21">
        <v>31</v>
      </c>
      <c r="I28" s="25">
        <v>4</v>
      </c>
      <c r="J28" s="29">
        <v>4</v>
      </c>
      <c r="K28" s="29">
        <v>4</v>
      </c>
      <c r="L28" s="29"/>
      <c r="M28" s="29"/>
      <c r="N28" s="29"/>
      <c r="P28" s="23">
        <v>27</v>
      </c>
      <c r="Q28" s="23">
        <v>31</v>
      </c>
      <c r="R28" s="23">
        <v>4</v>
      </c>
      <c r="S28" s="23">
        <v>31</v>
      </c>
      <c r="T28" s="23">
        <v>0</v>
      </c>
      <c r="U28" s="23">
        <v>0</v>
      </c>
      <c r="V28" s="23">
        <v>0</v>
      </c>
      <c r="W28" s="33">
        <v>0</v>
      </c>
      <c r="X28" s="33">
        <v>10</v>
      </c>
      <c r="Y28" s="33"/>
      <c r="Z28" s="33"/>
      <c r="AA28" s="34"/>
      <c r="AB28" s="34"/>
      <c r="AC28" s="34"/>
      <c r="AD28" s="34"/>
      <c r="AE28" s="34"/>
      <c r="AF28" s="34"/>
      <c r="AH28" s="23">
        <v>0</v>
      </c>
      <c r="AI28" s="23">
        <v>0</v>
      </c>
      <c r="AJ28" s="23">
        <v>0</v>
      </c>
      <c r="AK28" s="23">
        <v>0</v>
      </c>
      <c r="AL28" s="23">
        <v>0</v>
      </c>
      <c r="AM28" s="23">
        <v>0</v>
      </c>
      <c r="AN28" s="26">
        <v>0</v>
      </c>
      <c r="AO28" s="26" t="s">
        <v>339</v>
      </c>
      <c r="AP28" s="26">
        <v>31</v>
      </c>
    </row>
    <row r="29" spans="1:42" x14ac:dyDescent="0.15">
      <c r="A29" s="21" t="s">
        <v>22</v>
      </c>
      <c r="B29" s="21" t="s">
        <v>342</v>
      </c>
      <c r="C29" s="21" t="s">
        <v>172</v>
      </c>
      <c r="D29" s="21" t="s">
        <v>147</v>
      </c>
      <c r="E29" s="21" t="s">
        <v>337</v>
      </c>
      <c r="F29" s="21" t="s">
        <v>338</v>
      </c>
      <c r="G29" s="21">
        <v>0</v>
      </c>
      <c r="H29" s="21">
        <v>31</v>
      </c>
      <c r="I29" s="25">
        <v>4</v>
      </c>
      <c r="J29" s="29">
        <v>4</v>
      </c>
      <c r="K29" s="29">
        <v>4</v>
      </c>
      <c r="L29" s="29"/>
      <c r="M29" s="29"/>
      <c r="N29" s="29"/>
      <c r="P29" s="23">
        <v>27</v>
      </c>
      <c r="Q29" s="23">
        <v>31</v>
      </c>
      <c r="R29" s="23">
        <v>4</v>
      </c>
      <c r="S29" s="23">
        <v>31</v>
      </c>
      <c r="T29" s="23">
        <v>0</v>
      </c>
      <c r="U29" s="23">
        <v>0</v>
      </c>
      <c r="V29" s="23">
        <v>0</v>
      </c>
      <c r="W29" s="33">
        <v>0</v>
      </c>
      <c r="X29" s="33">
        <v>20</v>
      </c>
      <c r="Y29" s="33"/>
      <c r="Z29" s="33"/>
      <c r="AA29" s="34"/>
      <c r="AB29" s="34"/>
      <c r="AC29" s="34"/>
      <c r="AD29" s="34"/>
      <c r="AE29" s="34"/>
      <c r="AF29" s="34"/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6">
        <v>0</v>
      </c>
      <c r="AO29" s="26" t="s">
        <v>339</v>
      </c>
      <c r="AP29" s="26">
        <v>31</v>
      </c>
    </row>
    <row r="30" spans="1:42" x14ac:dyDescent="0.15">
      <c r="A30" s="21" t="s">
        <v>175</v>
      </c>
      <c r="B30" s="21" t="s">
        <v>15</v>
      </c>
      <c r="C30" s="21" t="s">
        <v>171</v>
      </c>
      <c r="D30" s="21" t="s">
        <v>350</v>
      </c>
      <c r="E30" s="21" t="s">
        <v>337</v>
      </c>
      <c r="F30" s="21" t="s">
        <v>338</v>
      </c>
      <c r="G30" s="21">
        <v>0</v>
      </c>
      <c r="H30" s="21">
        <v>31</v>
      </c>
      <c r="I30" s="25">
        <v>4</v>
      </c>
      <c r="J30" s="29">
        <v>6</v>
      </c>
      <c r="K30" s="29">
        <v>4</v>
      </c>
      <c r="L30" s="29"/>
      <c r="M30" s="29">
        <v>2</v>
      </c>
      <c r="N30" s="29"/>
      <c r="P30" s="23">
        <v>25</v>
      </c>
      <c r="Q30" s="23">
        <v>31</v>
      </c>
      <c r="R30" s="23">
        <v>4</v>
      </c>
      <c r="S30" s="23">
        <v>31</v>
      </c>
      <c r="T30" s="23">
        <v>0</v>
      </c>
      <c r="U30" s="23">
        <v>0</v>
      </c>
      <c r="V30" s="23">
        <v>0</v>
      </c>
      <c r="W30" s="33">
        <v>0</v>
      </c>
      <c r="X30" s="33">
        <v>20</v>
      </c>
      <c r="Y30" s="33"/>
      <c r="Z30" s="33"/>
      <c r="AA30" s="34"/>
      <c r="AB30" s="34"/>
      <c r="AC30" s="34"/>
      <c r="AD30" s="34"/>
      <c r="AE30" s="34"/>
      <c r="AF30" s="34"/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6">
        <v>0</v>
      </c>
      <c r="AO30" s="26" t="s">
        <v>339</v>
      </c>
      <c r="AP30" s="26">
        <v>31</v>
      </c>
    </row>
    <row r="31" spans="1:42" x14ac:dyDescent="0.15">
      <c r="A31" s="21" t="s">
        <v>25</v>
      </c>
      <c r="B31" s="21" t="s">
        <v>340</v>
      </c>
      <c r="C31" s="21" t="s">
        <v>172</v>
      </c>
      <c r="D31" s="21" t="s">
        <v>351</v>
      </c>
      <c r="E31" s="21" t="s">
        <v>337</v>
      </c>
      <c r="F31" s="21" t="s">
        <v>338</v>
      </c>
      <c r="G31" s="21">
        <v>0</v>
      </c>
      <c r="H31" s="21">
        <v>31</v>
      </c>
      <c r="I31" s="25">
        <v>4</v>
      </c>
      <c r="J31" s="29">
        <v>4</v>
      </c>
      <c r="K31" s="29">
        <v>4</v>
      </c>
      <c r="L31" s="29"/>
      <c r="M31" s="29"/>
      <c r="N31" s="29"/>
      <c r="P31" s="23">
        <v>27</v>
      </c>
      <c r="Q31" s="23">
        <v>31</v>
      </c>
      <c r="R31" s="23">
        <v>4</v>
      </c>
      <c r="S31" s="23">
        <v>31</v>
      </c>
      <c r="T31" s="23">
        <v>0</v>
      </c>
      <c r="U31" s="23">
        <v>0</v>
      </c>
      <c r="V31" s="23">
        <v>0</v>
      </c>
      <c r="W31" s="33">
        <v>0</v>
      </c>
      <c r="X31" s="33"/>
      <c r="Y31" s="33"/>
      <c r="Z31" s="33">
        <v>50</v>
      </c>
      <c r="AA31" s="34"/>
      <c r="AB31" s="34"/>
      <c r="AC31" s="34"/>
      <c r="AD31" s="34"/>
      <c r="AE31" s="34"/>
      <c r="AF31" s="34"/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6">
        <v>0</v>
      </c>
      <c r="AO31" s="26" t="s">
        <v>339</v>
      </c>
      <c r="AP31" s="26">
        <v>31</v>
      </c>
    </row>
    <row r="32" spans="1:42" x14ac:dyDescent="0.15">
      <c r="A32" s="21" t="s">
        <v>25</v>
      </c>
      <c r="B32" s="21" t="s">
        <v>342</v>
      </c>
      <c r="C32" s="21" t="s">
        <v>172</v>
      </c>
      <c r="D32" s="21" t="s">
        <v>26</v>
      </c>
      <c r="E32" s="21" t="s">
        <v>337</v>
      </c>
      <c r="F32" s="21" t="s">
        <v>338</v>
      </c>
      <c r="G32" s="21">
        <v>0</v>
      </c>
      <c r="H32" s="21">
        <v>31</v>
      </c>
      <c r="I32" s="25">
        <v>4</v>
      </c>
      <c r="J32" s="29">
        <v>4</v>
      </c>
      <c r="K32" s="29">
        <v>4</v>
      </c>
      <c r="L32" s="29"/>
      <c r="M32" s="29"/>
      <c r="N32" s="29"/>
      <c r="P32" s="23">
        <v>27</v>
      </c>
      <c r="Q32" s="23">
        <v>31</v>
      </c>
      <c r="R32" s="23">
        <v>4</v>
      </c>
      <c r="S32" s="23">
        <v>31</v>
      </c>
      <c r="T32" s="23">
        <v>0</v>
      </c>
      <c r="U32" s="23">
        <v>0</v>
      </c>
      <c r="V32" s="23">
        <v>0</v>
      </c>
      <c r="W32" s="33">
        <v>0</v>
      </c>
      <c r="X32" s="33"/>
      <c r="Y32" s="33"/>
      <c r="Z32" s="33">
        <v>50</v>
      </c>
      <c r="AA32" s="34"/>
      <c r="AB32" s="34"/>
      <c r="AC32" s="34"/>
      <c r="AD32" s="34"/>
      <c r="AE32" s="34"/>
      <c r="AF32" s="34"/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6">
        <v>0</v>
      </c>
      <c r="AO32" s="26" t="s">
        <v>339</v>
      </c>
      <c r="AP32" s="26">
        <v>31</v>
      </c>
    </row>
    <row r="33" spans="1:42" x14ac:dyDescent="0.15">
      <c r="A33" s="21" t="s">
        <v>25</v>
      </c>
      <c r="B33" s="21" t="s">
        <v>342</v>
      </c>
      <c r="C33" s="21" t="s">
        <v>172</v>
      </c>
      <c r="D33" s="21" t="s">
        <v>28</v>
      </c>
      <c r="E33" s="21" t="s">
        <v>337</v>
      </c>
      <c r="F33" s="21" t="s">
        <v>338</v>
      </c>
      <c r="G33" s="21">
        <v>0</v>
      </c>
      <c r="H33" s="21">
        <v>31</v>
      </c>
      <c r="I33" s="25">
        <v>4</v>
      </c>
      <c r="J33" s="29">
        <v>4</v>
      </c>
      <c r="K33" s="29">
        <v>4</v>
      </c>
      <c r="L33" s="29"/>
      <c r="M33" s="29"/>
      <c r="N33" s="29"/>
      <c r="P33" s="23">
        <v>27</v>
      </c>
      <c r="Q33" s="23">
        <v>31</v>
      </c>
      <c r="R33" s="23">
        <v>4</v>
      </c>
      <c r="S33" s="23">
        <v>31</v>
      </c>
      <c r="T33" s="23">
        <v>0</v>
      </c>
      <c r="U33" s="50">
        <v>0</v>
      </c>
      <c r="V33" s="23">
        <v>0</v>
      </c>
      <c r="W33" s="33">
        <v>0</v>
      </c>
      <c r="X33" s="33"/>
      <c r="Y33" s="33"/>
      <c r="Z33" s="33">
        <v>50</v>
      </c>
      <c r="AA33" s="34"/>
      <c r="AB33" s="34"/>
      <c r="AC33" s="34"/>
      <c r="AD33" s="34"/>
      <c r="AE33" s="34"/>
      <c r="AF33" s="34"/>
      <c r="AH33" s="23">
        <v>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6">
        <v>0</v>
      </c>
      <c r="AO33" s="26" t="s">
        <v>339</v>
      </c>
      <c r="AP33" s="26">
        <v>31</v>
      </c>
    </row>
    <row r="34" spans="1:42" x14ac:dyDescent="0.15">
      <c r="A34" s="21" t="s">
        <v>25</v>
      </c>
      <c r="B34" s="21" t="s">
        <v>342</v>
      </c>
      <c r="C34" s="21" t="s">
        <v>172</v>
      </c>
      <c r="D34" s="21" t="s">
        <v>27</v>
      </c>
      <c r="E34" s="21" t="s">
        <v>173</v>
      </c>
      <c r="F34" s="21" t="s">
        <v>338</v>
      </c>
      <c r="G34" s="21">
        <v>0</v>
      </c>
      <c r="H34" s="21">
        <v>25</v>
      </c>
      <c r="I34" s="25">
        <v>3</v>
      </c>
      <c r="J34" s="29">
        <v>3</v>
      </c>
      <c r="K34" s="29">
        <v>3</v>
      </c>
      <c r="L34" s="29"/>
      <c r="M34" s="29"/>
      <c r="N34" s="29"/>
      <c r="P34" s="23">
        <v>22</v>
      </c>
      <c r="Q34" s="23">
        <v>25</v>
      </c>
      <c r="R34" s="23">
        <v>3</v>
      </c>
      <c r="S34" s="23">
        <v>25</v>
      </c>
      <c r="T34" s="23">
        <v>0</v>
      </c>
      <c r="U34" s="23">
        <v>0</v>
      </c>
      <c r="V34" s="23">
        <v>0</v>
      </c>
      <c r="W34" s="33">
        <v>0</v>
      </c>
      <c r="X34" s="33">
        <v>10</v>
      </c>
      <c r="Y34" s="33"/>
      <c r="Z34" s="33"/>
      <c r="AA34" s="34"/>
      <c r="AB34" s="34"/>
      <c r="AC34" s="34"/>
      <c r="AD34" s="34"/>
      <c r="AE34" s="34"/>
      <c r="AF34" s="34"/>
      <c r="AH34" s="23">
        <v>0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6">
        <v>0</v>
      </c>
      <c r="AO34" s="26" t="s">
        <v>339</v>
      </c>
      <c r="AP34" s="26">
        <v>25</v>
      </c>
    </row>
    <row r="35" spans="1:42" x14ac:dyDescent="0.15">
      <c r="A35" s="21" t="s">
        <v>25</v>
      </c>
      <c r="B35" s="21" t="s">
        <v>335</v>
      </c>
      <c r="C35" s="21" t="s">
        <v>171</v>
      </c>
      <c r="D35" s="21" t="s">
        <v>352</v>
      </c>
      <c r="E35" s="21" t="s">
        <v>337</v>
      </c>
      <c r="F35" s="21" t="s">
        <v>338</v>
      </c>
      <c r="G35" s="21">
        <v>0</v>
      </c>
      <c r="H35" s="21">
        <v>31</v>
      </c>
      <c r="I35" s="25">
        <v>4</v>
      </c>
      <c r="J35" s="29">
        <v>4</v>
      </c>
      <c r="K35" s="29">
        <v>4</v>
      </c>
      <c r="L35" s="29"/>
      <c r="M35" s="29"/>
      <c r="N35" s="29"/>
      <c r="P35" s="23">
        <v>27</v>
      </c>
      <c r="Q35" s="23">
        <v>31</v>
      </c>
      <c r="R35" s="23">
        <v>4</v>
      </c>
      <c r="S35" s="23">
        <v>31</v>
      </c>
      <c r="T35" s="23">
        <v>0</v>
      </c>
      <c r="U35" s="23">
        <v>0</v>
      </c>
      <c r="V35" s="23">
        <v>0</v>
      </c>
      <c r="W35" s="33">
        <v>0</v>
      </c>
      <c r="X35" s="33">
        <v>120</v>
      </c>
      <c r="Y35" s="33"/>
      <c r="Z35" s="33"/>
      <c r="AA35" s="34"/>
      <c r="AB35" s="34"/>
      <c r="AC35" s="34"/>
      <c r="AD35" s="34"/>
      <c r="AE35" s="34"/>
      <c r="AF35" s="34"/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6">
        <v>0</v>
      </c>
      <c r="AO35" s="26" t="s">
        <v>339</v>
      </c>
      <c r="AP35" s="26">
        <v>31</v>
      </c>
    </row>
    <row r="36" spans="1:42" x14ac:dyDescent="0.15">
      <c r="A36" s="21" t="s">
        <v>25</v>
      </c>
      <c r="B36" s="21" t="s">
        <v>342</v>
      </c>
      <c r="C36" s="21" t="s">
        <v>172</v>
      </c>
      <c r="D36" s="21" t="s">
        <v>29</v>
      </c>
      <c r="E36" s="21" t="s">
        <v>337</v>
      </c>
      <c r="F36" s="21" t="s">
        <v>338</v>
      </c>
      <c r="G36" s="21">
        <v>0</v>
      </c>
      <c r="H36" s="21">
        <v>31</v>
      </c>
      <c r="I36" s="25">
        <v>4</v>
      </c>
      <c r="J36" s="29">
        <v>4</v>
      </c>
      <c r="K36" s="29">
        <v>4</v>
      </c>
      <c r="L36" s="29"/>
      <c r="M36" s="29"/>
      <c r="N36" s="29"/>
      <c r="P36" s="23">
        <v>27</v>
      </c>
      <c r="Q36" s="23">
        <v>31</v>
      </c>
      <c r="R36" s="23">
        <v>4</v>
      </c>
      <c r="S36" s="23">
        <v>31</v>
      </c>
      <c r="T36" s="23">
        <v>0</v>
      </c>
      <c r="U36" s="23">
        <v>0</v>
      </c>
      <c r="V36" s="23">
        <v>0</v>
      </c>
      <c r="W36" s="33">
        <v>0</v>
      </c>
      <c r="X36" s="33"/>
      <c r="Y36" s="33"/>
      <c r="Z36" s="33"/>
      <c r="AA36" s="34"/>
      <c r="AB36" s="34"/>
      <c r="AC36" s="34"/>
      <c r="AD36" s="34"/>
      <c r="AE36" s="34"/>
      <c r="AF36" s="34"/>
      <c r="AH36" s="23">
        <v>0</v>
      </c>
      <c r="AI36" s="23">
        <v>0</v>
      </c>
      <c r="AJ36" s="23">
        <v>0</v>
      </c>
      <c r="AK36" s="23">
        <v>0</v>
      </c>
      <c r="AL36" s="23">
        <v>0</v>
      </c>
      <c r="AM36" s="23">
        <v>0</v>
      </c>
      <c r="AN36" s="26">
        <v>0</v>
      </c>
      <c r="AO36" s="26" t="s">
        <v>339</v>
      </c>
      <c r="AP36" s="26">
        <v>31</v>
      </c>
    </row>
    <row r="37" spans="1:42" x14ac:dyDescent="0.15">
      <c r="A37" s="21" t="s">
        <v>25</v>
      </c>
      <c r="B37" s="21" t="s">
        <v>342</v>
      </c>
      <c r="C37" s="21" t="s">
        <v>172</v>
      </c>
      <c r="D37" s="21" t="s">
        <v>132</v>
      </c>
      <c r="E37" s="21" t="s">
        <v>337</v>
      </c>
      <c r="F37" s="21" t="s">
        <v>338</v>
      </c>
      <c r="G37" s="21">
        <v>0</v>
      </c>
      <c r="H37" s="21">
        <v>31</v>
      </c>
      <c r="I37" s="25">
        <v>4</v>
      </c>
      <c r="J37" s="29">
        <v>4</v>
      </c>
      <c r="K37" s="29">
        <v>4</v>
      </c>
      <c r="L37" s="29"/>
      <c r="M37" s="29"/>
      <c r="N37" s="29"/>
      <c r="P37" s="23">
        <v>27</v>
      </c>
      <c r="Q37" s="23">
        <v>31</v>
      </c>
      <c r="R37" s="23">
        <v>4</v>
      </c>
      <c r="S37" s="23">
        <v>31</v>
      </c>
      <c r="T37" s="23">
        <v>0</v>
      </c>
      <c r="U37" s="23">
        <v>0</v>
      </c>
      <c r="V37" s="23">
        <v>0</v>
      </c>
      <c r="W37" s="33">
        <v>0</v>
      </c>
      <c r="X37" s="33">
        <v>150</v>
      </c>
      <c r="Y37" s="33"/>
      <c r="Z37" s="33"/>
      <c r="AA37" s="34"/>
      <c r="AB37" s="34"/>
      <c r="AC37" s="34"/>
      <c r="AD37" s="34"/>
      <c r="AE37" s="34"/>
      <c r="AF37" s="34"/>
      <c r="AH37" s="23">
        <v>0</v>
      </c>
      <c r="AI37" s="23">
        <v>0</v>
      </c>
      <c r="AJ37" s="23">
        <v>0</v>
      </c>
      <c r="AK37" s="23">
        <v>0</v>
      </c>
      <c r="AL37" s="23">
        <v>0</v>
      </c>
      <c r="AM37" s="23">
        <v>0</v>
      </c>
      <c r="AN37" s="26">
        <v>0</v>
      </c>
      <c r="AO37" s="26" t="s">
        <v>339</v>
      </c>
      <c r="AP37" s="26">
        <v>31</v>
      </c>
    </row>
    <row r="38" spans="1:42" x14ac:dyDescent="0.15">
      <c r="A38" s="21" t="s">
        <v>273</v>
      </c>
      <c r="B38" s="21" t="s">
        <v>15</v>
      </c>
      <c r="C38" s="21" t="s">
        <v>171</v>
      </c>
      <c r="D38" s="21" t="s">
        <v>353</v>
      </c>
      <c r="E38" s="21" t="s">
        <v>337</v>
      </c>
      <c r="F38" s="21" t="s">
        <v>338</v>
      </c>
      <c r="G38" s="21">
        <v>0</v>
      </c>
      <c r="H38" s="21">
        <v>31</v>
      </c>
      <c r="I38" s="25">
        <v>4</v>
      </c>
      <c r="J38" s="29">
        <v>4</v>
      </c>
      <c r="K38" s="29">
        <v>4</v>
      </c>
      <c r="L38" s="29"/>
      <c r="M38" s="29"/>
      <c r="N38" s="29"/>
      <c r="P38" s="23">
        <v>27</v>
      </c>
      <c r="Q38" s="23">
        <v>31</v>
      </c>
      <c r="R38" s="23">
        <v>4</v>
      </c>
      <c r="S38" s="23">
        <v>31</v>
      </c>
      <c r="T38" s="23">
        <v>0</v>
      </c>
      <c r="U38" s="23">
        <v>0</v>
      </c>
      <c r="V38" s="23">
        <v>0</v>
      </c>
      <c r="W38" s="33">
        <v>0</v>
      </c>
      <c r="X38" s="33">
        <v>10</v>
      </c>
      <c r="Y38" s="33"/>
      <c r="Z38" s="33"/>
      <c r="AA38" s="34"/>
      <c r="AB38" s="34"/>
      <c r="AC38" s="34"/>
      <c r="AD38" s="34"/>
      <c r="AE38" s="34"/>
      <c r="AF38" s="34"/>
      <c r="AH38" s="23">
        <v>0</v>
      </c>
      <c r="AI38" s="23">
        <v>0</v>
      </c>
      <c r="AJ38" s="23">
        <v>0</v>
      </c>
      <c r="AK38" s="23">
        <v>0</v>
      </c>
      <c r="AL38" s="23">
        <v>0</v>
      </c>
      <c r="AM38" s="23">
        <v>0</v>
      </c>
      <c r="AN38" s="26">
        <v>0</v>
      </c>
      <c r="AO38" s="26" t="s">
        <v>339</v>
      </c>
      <c r="AP38" s="26">
        <v>31</v>
      </c>
    </row>
    <row r="39" spans="1:42" x14ac:dyDescent="0.15">
      <c r="A39" s="21" t="s">
        <v>30</v>
      </c>
      <c r="B39" s="21" t="s">
        <v>335</v>
      </c>
      <c r="C39" s="21" t="s">
        <v>171</v>
      </c>
      <c r="D39" s="21" t="s">
        <v>354</v>
      </c>
      <c r="E39" s="21" t="s">
        <v>337</v>
      </c>
      <c r="F39" s="21" t="s">
        <v>338</v>
      </c>
      <c r="G39" s="21">
        <v>0</v>
      </c>
      <c r="H39" s="21">
        <v>31</v>
      </c>
      <c r="I39" s="25">
        <v>4</v>
      </c>
      <c r="J39" s="29">
        <v>5</v>
      </c>
      <c r="K39" s="29">
        <v>4</v>
      </c>
      <c r="L39" s="29"/>
      <c r="M39" s="29">
        <v>1</v>
      </c>
      <c r="N39" s="29"/>
      <c r="P39" s="23">
        <v>26</v>
      </c>
      <c r="Q39" s="23">
        <v>31</v>
      </c>
      <c r="R39" s="23">
        <v>4</v>
      </c>
      <c r="S39" s="23">
        <v>31</v>
      </c>
      <c r="T39" s="23">
        <v>0</v>
      </c>
      <c r="U39" s="23">
        <v>0</v>
      </c>
      <c r="V39" s="23">
        <v>0</v>
      </c>
      <c r="W39" s="33">
        <v>0</v>
      </c>
      <c r="X39" s="33"/>
      <c r="Y39" s="33">
        <v>10</v>
      </c>
      <c r="Z39" s="33"/>
      <c r="AA39" s="34"/>
      <c r="AB39" s="34"/>
      <c r="AC39" s="34"/>
      <c r="AD39" s="34"/>
      <c r="AE39" s="34"/>
      <c r="AF39" s="34"/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6">
        <v>0</v>
      </c>
      <c r="AO39" s="26" t="s">
        <v>339</v>
      </c>
      <c r="AP39" s="26">
        <v>31</v>
      </c>
    </row>
    <row r="40" spans="1:42" x14ac:dyDescent="0.15">
      <c r="A40" s="21" t="s">
        <v>30</v>
      </c>
      <c r="B40" s="21" t="s">
        <v>342</v>
      </c>
      <c r="C40" s="21" t="s">
        <v>172</v>
      </c>
      <c r="D40" s="21" t="s">
        <v>32</v>
      </c>
      <c r="E40" s="21" t="s">
        <v>337</v>
      </c>
      <c r="F40" s="21" t="s">
        <v>338</v>
      </c>
      <c r="G40" s="21">
        <v>0</v>
      </c>
      <c r="H40" s="21">
        <v>31</v>
      </c>
      <c r="I40" s="25">
        <v>4</v>
      </c>
      <c r="J40" s="29">
        <v>5</v>
      </c>
      <c r="K40" s="29">
        <v>4</v>
      </c>
      <c r="L40" s="29"/>
      <c r="M40" s="29">
        <v>1</v>
      </c>
      <c r="N40" s="29"/>
      <c r="P40" s="23">
        <v>26</v>
      </c>
      <c r="Q40" s="23">
        <v>31</v>
      </c>
      <c r="R40" s="23">
        <v>4</v>
      </c>
      <c r="S40" s="23">
        <v>31</v>
      </c>
      <c r="T40" s="23">
        <v>0</v>
      </c>
      <c r="U40" s="23">
        <v>0</v>
      </c>
      <c r="V40" s="23">
        <v>0</v>
      </c>
      <c r="W40" s="33">
        <v>0</v>
      </c>
      <c r="X40" s="33"/>
      <c r="Y40" s="33"/>
      <c r="Z40" s="33"/>
      <c r="AA40" s="34"/>
      <c r="AB40" s="34"/>
      <c r="AC40" s="34"/>
      <c r="AD40" s="34"/>
      <c r="AE40" s="34"/>
      <c r="AF40" s="34"/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6">
        <v>0</v>
      </c>
      <c r="AO40" s="26" t="s">
        <v>339</v>
      </c>
      <c r="AP40" s="26">
        <v>31</v>
      </c>
    </row>
    <row r="41" spans="1:42" x14ac:dyDescent="0.15">
      <c r="A41" s="21" t="s">
        <v>30</v>
      </c>
      <c r="B41" s="21" t="s">
        <v>342</v>
      </c>
      <c r="C41" s="21" t="s">
        <v>172</v>
      </c>
      <c r="D41" s="21" t="s">
        <v>35</v>
      </c>
      <c r="E41" s="21" t="s">
        <v>337</v>
      </c>
      <c r="F41" s="21" t="s">
        <v>338</v>
      </c>
      <c r="G41" s="21">
        <v>0</v>
      </c>
      <c r="H41" s="21">
        <v>31</v>
      </c>
      <c r="I41" s="25">
        <v>4</v>
      </c>
      <c r="J41" s="29">
        <v>4</v>
      </c>
      <c r="K41" s="29">
        <v>4</v>
      </c>
      <c r="L41" s="29"/>
      <c r="M41" s="29"/>
      <c r="N41" s="29"/>
      <c r="P41" s="23">
        <v>27</v>
      </c>
      <c r="Q41" s="23">
        <v>31</v>
      </c>
      <c r="R41" s="23">
        <v>4</v>
      </c>
      <c r="S41" s="23">
        <v>31</v>
      </c>
      <c r="T41" s="23">
        <v>0</v>
      </c>
      <c r="U41" s="23">
        <v>0</v>
      </c>
      <c r="V41" s="23">
        <v>0</v>
      </c>
      <c r="W41" s="33">
        <v>0</v>
      </c>
      <c r="X41" s="33"/>
      <c r="Y41" s="33"/>
      <c r="Z41" s="33">
        <v>50</v>
      </c>
      <c r="AA41" s="34"/>
      <c r="AB41" s="34"/>
      <c r="AC41" s="34"/>
      <c r="AD41" s="34"/>
      <c r="AE41" s="34"/>
      <c r="AF41" s="34"/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6">
        <v>0</v>
      </c>
      <c r="AO41" s="26" t="s">
        <v>339</v>
      </c>
      <c r="AP41" s="26">
        <v>31</v>
      </c>
    </row>
    <row r="42" spans="1:42" x14ac:dyDescent="0.15">
      <c r="A42" s="21" t="s">
        <v>30</v>
      </c>
      <c r="B42" s="21" t="s">
        <v>355</v>
      </c>
      <c r="C42" s="21" t="s">
        <v>171</v>
      </c>
      <c r="D42" s="21" t="s">
        <v>356</v>
      </c>
      <c r="E42" s="21" t="s">
        <v>337</v>
      </c>
      <c r="F42" s="21" t="s">
        <v>338</v>
      </c>
      <c r="G42" s="21">
        <v>0</v>
      </c>
      <c r="H42" s="21">
        <v>31</v>
      </c>
      <c r="I42" s="23">
        <v>4</v>
      </c>
      <c r="J42" s="29">
        <v>5</v>
      </c>
      <c r="K42" s="29">
        <v>4</v>
      </c>
      <c r="L42" s="29"/>
      <c r="M42" s="29">
        <v>1</v>
      </c>
      <c r="N42" s="29"/>
      <c r="P42" s="23">
        <v>26</v>
      </c>
      <c r="Q42" s="23">
        <v>31</v>
      </c>
      <c r="R42" s="23">
        <v>4</v>
      </c>
      <c r="S42" s="23">
        <v>31</v>
      </c>
      <c r="T42" s="23">
        <v>0</v>
      </c>
      <c r="U42" s="23">
        <v>0</v>
      </c>
      <c r="V42" s="23">
        <v>0</v>
      </c>
      <c r="W42" s="33">
        <v>0</v>
      </c>
      <c r="X42" s="33">
        <v>10</v>
      </c>
      <c r="Y42" s="33"/>
      <c r="Z42" s="33"/>
      <c r="AA42" s="35"/>
      <c r="AB42" s="35"/>
      <c r="AC42" s="35"/>
      <c r="AD42" s="35"/>
      <c r="AE42" s="35"/>
      <c r="AF42" s="35"/>
      <c r="AH42" s="23">
        <v>0</v>
      </c>
      <c r="AI42" s="23">
        <v>0</v>
      </c>
      <c r="AJ42" s="23">
        <v>0</v>
      </c>
      <c r="AK42" s="23">
        <v>0</v>
      </c>
      <c r="AL42" s="23">
        <v>0</v>
      </c>
      <c r="AM42" s="23">
        <v>0</v>
      </c>
      <c r="AN42" s="26">
        <v>0</v>
      </c>
      <c r="AO42" s="26" t="s">
        <v>339</v>
      </c>
      <c r="AP42" s="26">
        <v>31</v>
      </c>
    </row>
    <row r="43" spans="1:42" x14ac:dyDescent="0.15">
      <c r="A43" s="21" t="s">
        <v>30</v>
      </c>
      <c r="B43" s="21" t="s">
        <v>342</v>
      </c>
      <c r="C43" s="21" t="s">
        <v>172</v>
      </c>
      <c r="D43" s="21" t="s">
        <v>33</v>
      </c>
      <c r="E43" s="21" t="s">
        <v>337</v>
      </c>
      <c r="F43" s="21" t="s">
        <v>338</v>
      </c>
      <c r="G43" s="21">
        <v>0</v>
      </c>
      <c r="H43" s="21">
        <v>31</v>
      </c>
      <c r="I43" s="25">
        <v>4</v>
      </c>
      <c r="J43" s="29">
        <v>5</v>
      </c>
      <c r="K43" s="29">
        <v>4</v>
      </c>
      <c r="L43" s="29"/>
      <c r="M43" s="29">
        <v>1</v>
      </c>
      <c r="N43" s="29"/>
      <c r="P43" s="23">
        <v>26</v>
      </c>
      <c r="Q43" s="23">
        <v>31</v>
      </c>
      <c r="R43" s="23">
        <v>4</v>
      </c>
      <c r="S43" s="23">
        <v>31</v>
      </c>
      <c r="T43" s="23">
        <v>0</v>
      </c>
      <c r="U43" s="23">
        <v>0</v>
      </c>
      <c r="V43" s="23">
        <v>0</v>
      </c>
      <c r="W43" s="33">
        <v>0</v>
      </c>
      <c r="X43" s="33">
        <v>10</v>
      </c>
      <c r="Y43" s="33"/>
      <c r="Z43" s="33"/>
      <c r="AA43" s="34"/>
      <c r="AB43" s="34"/>
      <c r="AC43" s="34"/>
      <c r="AD43" s="34"/>
      <c r="AE43" s="34"/>
      <c r="AF43" s="34"/>
      <c r="AH43" s="23">
        <v>0</v>
      </c>
      <c r="AI43" s="23">
        <v>0</v>
      </c>
      <c r="AJ43" s="23">
        <v>0</v>
      </c>
      <c r="AK43" s="23">
        <v>0</v>
      </c>
      <c r="AL43" s="23">
        <v>0</v>
      </c>
      <c r="AM43" s="23">
        <v>0</v>
      </c>
      <c r="AN43" s="26">
        <v>0</v>
      </c>
      <c r="AO43" s="26" t="s">
        <v>339</v>
      </c>
      <c r="AP43" s="26">
        <v>31</v>
      </c>
    </row>
    <row r="44" spans="1:42" x14ac:dyDescent="0.15">
      <c r="A44" s="21" t="s">
        <v>30</v>
      </c>
      <c r="B44" s="21" t="s">
        <v>342</v>
      </c>
      <c r="C44" s="21" t="s">
        <v>172</v>
      </c>
      <c r="D44" s="21" t="s">
        <v>31</v>
      </c>
      <c r="E44" s="21" t="s">
        <v>337</v>
      </c>
      <c r="F44" s="21" t="s">
        <v>338</v>
      </c>
      <c r="G44" s="21">
        <v>0</v>
      </c>
      <c r="H44" s="21">
        <v>31</v>
      </c>
      <c r="I44" s="25">
        <v>4</v>
      </c>
      <c r="J44" s="29">
        <v>4</v>
      </c>
      <c r="K44" s="29">
        <v>4</v>
      </c>
      <c r="L44" s="29"/>
      <c r="M44" s="29"/>
      <c r="N44" s="29"/>
      <c r="P44" s="23">
        <v>27</v>
      </c>
      <c r="Q44" s="23">
        <v>31</v>
      </c>
      <c r="R44" s="23">
        <v>4</v>
      </c>
      <c r="S44" s="23">
        <v>31</v>
      </c>
      <c r="T44" s="23">
        <v>0</v>
      </c>
      <c r="U44" s="23">
        <v>0</v>
      </c>
      <c r="V44" s="23">
        <v>0</v>
      </c>
      <c r="W44" s="33">
        <v>0</v>
      </c>
      <c r="X44" s="33">
        <v>10</v>
      </c>
      <c r="Y44" s="33"/>
      <c r="Z44" s="33"/>
      <c r="AA44" s="34"/>
      <c r="AB44" s="34"/>
      <c r="AC44" s="34"/>
      <c r="AD44" s="34"/>
      <c r="AE44" s="34"/>
      <c r="AF44" s="34"/>
      <c r="AH44" s="23">
        <v>0</v>
      </c>
      <c r="AI44" s="23">
        <v>0</v>
      </c>
      <c r="AJ44" s="23">
        <v>0</v>
      </c>
      <c r="AK44" s="23">
        <v>0</v>
      </c>
      <c r="AL44" s="23">
        <v>0</v>
      </c>
      <c r="AM44" s="23">
        <v>0</v>
      </c>
      <c r="AN44" s="26">
        <v>0</v>
      </c>
      <c r="AO44" s="26" t="s">
        <v>339</v>
      </c>
      <c r="AP44" s="26">
        <v>31</v>
      </c>
    </row>
    <row r="45" spans="1:42" x14ac:dyDescent="0.15">
      <c r="A45" s="21" t="s">
        <v>30</v>
      </c>
      <c r="B45" s="21" t="s">
        <v>342</v>
      </c>
      <c r="C45" s="21" t="s">
        <v>172</v>
      </c>
      <c r="D45" s="21" t="s">
        <v>34</v>
      </c>
      <c r="E45" s="21" t="s">
        <v>337</v>
      </c>
      <c r="F45" s="21" t="s">
        <v>338</v>
      </c>
      <c r="G45" s="21">
        <v>0</v>
      </c>
      <c r="H45" s="21">
        <v>31</v>
      </c>
      <c r="I45" s="25">
        <v>4</v>
      </c>
      <c r="J45" s="29">
        <v>4</v>
      </c>
      <c r="K45" s="29">
        <v>4</v>
      </c>
      <c r="L45" s="29"/>
      <c r="M45" s="29"/>
      <c r="N45" s="29"/>
      <c r="P45" s="23">
        <v>27</v>
      </c>
      <c r="Q45" s="23">
        <v>31</v>
      </c>
      <c r="R45" s="23">
        <v>4</v>
      </c>
      <c r="S45" s="23">
        <v>31</v>
      </c>
      <c r="T45" s="23">
        <v>0</v>
      </c>
      <c r="U45" s="23">
        <v>0</v>
      </c>
      <c r="V45" s="23">
        <v>0</v>
      </c>
      <c r="W45" s="33">
        <v>0</v>
      </c>
      <c r="X45" s="33"/>
      <c r="Y45" s="33"/>
      <c r="Z45" s="33">
        <v>50</v>
      </c>
      <c r="AA45" s="34"/>
      <c r="AB45" s="34"/>
      <c r="AC45" s="34">
        <v>100</v>
      </c>
      <c r="AD45" s="34"/>
      <c r="AE45" s="34"/>
      <c r="AF45" s="34"/>
      <c r="AH45" s="23">
        <v>0</v>
      </c>
      <c r="AI45" s="23">
        <v>0</v>
      </c>
      <c r="AJ45" s="23">
        <v>0</v>
      </c>
      <c r="AK45" s="23">
        <v>0</v>
      </c>
      <c r="AL45" s="23">
        <v>0</v>
      </c>
      <c r="AM45" s="23">
        <v>0</v>
      </c>
      <c r="AN45" s="26">
        <v>0</v>
      </c>
      <c r="AO45" s="26" t="s">
        <v>339</v>
      </c>
      <c r="AP45" s="26">
        <v>31</v>
      </c>
    </row>
    <row r="46" spans="1:42" x14ac:dyDescent="0.15">
      <c r="A46" s="21" t="s">
        <v>30</v>
      </c>
      <c r="B46" s="21" t="s">
        <v>342</v>
      </c>
      <c r="C46" s="21" t="s">
        <v>172</v>
      </c>
      <c r="D46" s="21" t="s">
        <v>148</v>
      </c>
      <c r="E46" s="21" t="s">
        <v>337</v>
      </c>
      <c r="F46" s="21" t="s">
        <v>338</v>
      </c>
      <c r="G46" s="21">
        <v>0</v>
      </c>
      <c r="H46" s="21">
        <v>31</v>
      </c>
      <c r="I46" s="25">
        <v>4</v>
      </c>
      <c r="J46" s="29">
        <v>4</v>
      </c>
      <c r="K46" s="29">
        <v>4</v>
      </c>
      <c r="L46" s="29"/>
      <c r="M46" s="29"/>
      <c r="N46" s="29"/>
      <c r="P46" s="23">
        <v>27</v>
      </c>
      <c r="Q46" s="23">
        <v>31</v>
      </c>
      <c r="R46" s="23">
        <v>4</v>
      </c>
      <c r="S46" s="23">
        <v>31</v>
      </c>
      <c r="T46" s="23">
        <v>0</v>
      </c>
      <c r="U46" s="23">
        <v>0</v>
      </c>
      <c r="V46" s="23">
        <v>0</v>
      </c>
      <c r="W46" s="33">
        <v>0</v>
      </c>
      <c r="X46" s="33"/>
      <c r="Y46" s="33"/>
      <c r="Z46" s="33">
        <v>50</v>
      </c>
      <c r="AA46" s="34"/>
      <c r="AB46" s="34"/>
      <c r="AC46" s="34"/>
      <c r="AD46" s="34"/>
      <c r="AE46" s="34"/>
      <c r="AF46" s="34"/>
      <c r="AH46" s="23">
        <v>0</v>
      </c>
      <c r="AI46" s="23">
        <v>0</v>
      </c>
      <c r="AJ46" s="23">
        <v>0</v>
      </c>
      <c r="AK46" s="23">
        <v>0</v>
      </c>
      <c r="AL46" s="23">
        <v>0</v>
      </c>
      <c r="AM46" s="23">
        <v>0</v>
      </c>
      <c r="AN46" s="26">
        <v>0</v>
      </c>
      <c r="AO46" s="26" t="s">
        <v>339</v>
      </c>
      <c r="AP46" s="26">
        <v>31</v>
      </c>
    </row>
    <row r="47" spans="1:42" x14ac:dyDescent="0.15">
      <c r="A47" s="21" t="s">
        <v>37</v>
      </c>
      <c r="B47" s="21" t="s">
        <v>15</v>
      </c>
      <c r="C47" s="21" t="s">
        <v>171</v>
      </c>
      <c r="D47" s="49" t="s">
        <v>357</v>
      </c>
      <c r="E47" s="21" t="s">
        <v>337</v>
      </c>
      <c r="F47" s="21" t="s">
        <v>338</v>
      </c>
      <c r="G47" s="21">
        <v>0</v>
      </c>
      <c r="H47" s="21">
        <v>31</v>
      </c>
      <c r="I47" s="25">
        <v>4</v>
      </c>
      <c r="J47" s="29">
        <v>3</v>
      </c>
      <c r="K47" s="29">
        <v>3</v>
      </c>
      <c r="L47" s="29"/>
      <c r="M47" s="29"/>
      <c r="N47" s="29"/>
      <c r="P47" s="23">
        <v>28</v>
      </c>
      <c r="Q47" s="23">
        <v>31</v>
      </c>
      <c r="R47" s="23">
        <v>4</v>
      </c>
      <c r="S47" s="23">
        <v>31</v>
      </c>
      <c r="T47" s="23">
        <v>0</v>
      </c>
      <c r="U47" s="23">
        <v>0</v>
      </c>
      <c r="V47" s="23">
        <v>0</v>
      </c>
      <c r="W47" s="33">
        <v>0</v>
      </c>
      <c r="X47" s="33">
        <v>120</v>
      </c>
      <c r="Y47" s="33">
        <v>30</v>
      </c>
      <c r="Z47" s="33"/>
      <c r="AA47" s="34"/>
      <c r="AB47" s="34"/>
      <c r="AC47" s="34"/>
      <c r="AD47" s="34"/>
      <c r="AE47" s="34"/>
      <c r="AF47" s="34"/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6">
        <v>0</v>
      </c>
      <c r="AO47" s="26" t="s">
        <v>339</v>
      </c>
      <c r="AP47" s="26">
        <v>31</v>
      </c>
    </row>
    <row r="48" spans="1:42" x14ac:dyDescent="0.15">
      <c r="A48" s="21">
        <v>468</v>
      </c>
      <c r="B48" s="21" t="s">
        <v>342</v>
      </c>
      <c r="C48" s="21" t="s">
        <v>172</v>
      </c>
      <c r="D48" s="21" t="s">
        <v>36</v>
      </c>
      <c r="E48" s="21" t="s">
        <v>337</v>
      </c>
      <c r="F48" s="21" t="s">
        <v>338</v>
      </c>
      <c r="G48" s="21">
        <v>0</v>
      </c>
      <c r="H48" s="21">
        <v>31</v>
      </c>
      <c r="I48" s="25">
        <v>4</v>
      </c>
      <c r="J48" s="29">
        <v>4</v>
      </c>
      <c r="K48" s="29">
        <v>4</v>
      </c>
      <c r="L48" s="29"/>
      <c r="M48" s="29"/>
      <c r="N48" s="29"/>
      <c r="P48" s="23">
        <v>27</v>
      </c>
      <c r="Q48" s="23">
        <v>31</v>
      </c>
      <c r="R48" s="23">
        <v>4</v>
      </c>
      <c r="S48" s="23">
        <v>31</v>
      </c>
      <c r="T48" s="23">
        <v>0</v>
      </c>
      <c r="U48" s="23">
        <v>0</v>
      </c>
      <c r="V48" s="23">
        <v>0</v>
      </c>
      <c r="W48" s="33">
        <v>0</v>
      </c>
      <c r="X48" s="33">
        <v>10</v>
      </c>
      <c r="Y48" s="33"/>
      <c r="Z48" s="33"/>
      <c r="AA48" s="34"/>
      <c r="AB48" s="34"/>
      <c r="AC48" s="34"/>
      <c r="AD48" s="34"/>
      <c r="AE48" s="34"/>
      <c r="AF48" s="34"/>
      <c r="AH48" s="23">
        <v>0</v>
      </c>
      <c r="AI48" s="23">
        <v>0</v>
      </c>
      <c r="AJ48" s="23">
        <v>0</v>
      </c>
      <c r="AK48" s="23">
        <v>0</v>
      </c>
      <c r="AL48" s="23">
        <v>0</v>
      </c>
      <c r="AM48" s="23">
        <v>0</v>
      </c>
      <c r="AN48" s="26">
        <v>0</v>
      </c>
      <c r="AO48" s="26" t="s">
        <v>339</v>
      </c>
      <c r="AP48" s="26">
        <v>31</v>
      </c>
    </row>
    <row r="49" spans="1:42" x14ac:dyDescent="0.15">
      <c r="A49" s="21">
        <v>468</v>
      </c>
      <c r="B49" s="21" t="s">
        <v>342</v>
      </c>
      <c r="C49" s="21" t="s">
        <v>172</v>
      </c>
      <c r="D49" s="21" t="s">
        <v>38</v>
      </c>
      <c r="E49" s="21" t="s">
        <v>337</v>
      </c>
      <c r="F49" s="21" t="s">
        <v>338</v>
      </c>
      <c r="G49" s="21">
        <v>0</v>
      </c>
      <c r="H49" s="21">
        <v>31</v>
      </c>
      <c r="I49" s="25">
        <v>4</v>
      </c>
      <c r="J49" s="29">
        <v>4</v>
      </c>
      <c r="K49" s="29">
        <v>4</v>
      </c>
      <c r="L49" s="29"/>
      <c r="M49" s="29"/>
      <c r="N49" s="29"/>
      <c r="P49" s="23">
        <v>27</v>
      </c>
      <c r="Q49" s="23">
        <v>31</v>
      </c>
      <c r="R49" s="23">
        <v>4</v>
      </c>
      <c r="S49" s="23">
        <v>31</v>
      </c>
      <c r="T49" s="23">
        <v>0</v>
      </c>
      <c r="U49" s="23">
        <v>0</v>
      </c>
      <c r="V49" s="23">
        <v>0</v>
      </c>
      <c r="W49" s="33">
        <v>0</v>
      </c>
      <c r="X49" s="33"/>
      <c r="Y49" s="33"/>
      <c r="Z49" s="33"/>
      <c r="AA49" s="34"/>
      <c r="AB49" s="34"/>
      <c r="AC49" s="34"/>
      <c r="AD49" s="34"/>
      <c r="AE49" s="34"/>
      <c r="AF49" s="34"/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6">
        <v>0</v>
      </c>
      <c r="AO49" s="26" t="s">
        <v>339</v>
      </c>
      <c r="AP49" s="26">
        <v>31</v>
      </c>
    </row>
    <row r="50" spans="1:42" x14ac:dyDescent="0.15">
      <c r="A50" s="21">
        <v>468</v>
      </c>
      <c r="B50" s="21" t="s">
        <v>342</v>
      </c>
      <c r="C50" s="21" t="s">
        <v>172</v>
      </c>
      <c r="D50" s="21" t="s">
        <v>39</v>
      </c>
      <c r="E50" s="21" t="s">
        <v>337</v>
      </c>
      <c r="F50" s="21" t="s">
        <v>338</v>
      </c>
      <c r="G50" s="21">
        <v>0</v>
      </c>
      <c r="H50" s="21">
        <v>31</v>
      </c>
      <c r="I50" s="25">
        <v>4</v>
      </c>
      <c r="J50" s="29">
        <v>4</v>
      </c>
      <c r="K50" s="29">
        <v>4</v>
      </c>
      <c r="L50" s="29"/>
      <c r="M50" s="29"/>
      <c r="N50" s="29"/>
      <c r="P50" s="23">
        <v>27</v>
      </c>
      <c r="Q50" s="23">
        <v>31</v>
      </c>
      <c r="R50" s="23">
        <v>4</v>
      </c>
      <c r="S50" s="23">
        <v>31</v>
      </c>
      <c r="T50" s="23">
        <v>0</v>
      </c>
      <c r="U50" s="23">
        <v>0</v>
      </c>
      <c r="V50" s="23">
        <v>0</v>
      </c>
      <c r="W50" s="33">
        <v>0</v>
      </c>
      <c r="X50" s="33">
        <v>10</v>
      </c>
      <c r="Y50" s="33"/>
      <c r="Z50" s="33"/>
      <c r="AA50" s="34"/>
      <c r="AB50" s="34"/>
      <c r="AC50" s="34"/>
      <c r="AD50" s="34"/>
      <c r="AE50" s="34"/>
      <c r="AF50" s="34"/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6">
        <v>0</v>
      </c>
      <c r="AO50" s="26" t="s">
        <v>339</v>
      </c>
      <c r="AP50" s="26">
        <v>31</v>
      </c>
    </row>
    <row r="51" spans="1:42" x14ac:dyDescent="0.15">
      <c r="A51" s="21">
        <v>468</v>
      </c>
      <c r="B51" s="21" t="s">
        <v>342</v>
      </c>
      <c r="C51" s="21" t="s">
        <v>172</v>
      </c>
      <c r="D51" s="21" t="s">
        <v>57</v>
      </c>
      <c r="E51" s="21" t="s">
        <v>337</v>
      </c>
      <c r="F51" s="21" t="s">
        <v>338</v>
      </c>
      <c r="G51" s="21">
        <v>0</v>
      </c>
      <c r="H51" s="21">
        <v>31</v>
      </c>
      <c r="I51" s="25">
        <v>4</v>
      </c>
      <c r="J51" s="29">
        <v>4</v>
      </c>
      <c r="K51" s="29">
        <v>4</v>
      </c>
      <c r="L51" s="29"/>
      <c r="M51" s="29"/>
      <c r="N51" s="29"/>
      <c r="P51" s="23">
        <v>27</v>
      </c>
      <c r="Q51" s="23">
        <v>31</v>
      </c>
      <c r="R51" s="23">
        <v>4</v>
      </c>
      <c r="S51" s="23">
        <v>31</v>
      </c>
      <c r="T51" s="23">
        <v>0</v>
      </c>
      <c r="U51" s="23">
        <v>0</v>
      </c>
      <c r="V51" s="23">
        <v>0</v>
      </c>
      <c r="W51" s="33">
        <v>0</v>
      </c>
      <c r="X51" s="33"/>
      <c r="Y51" s="33"/>
      <c r="Z51" s="33">
        <v>50</v>
      </c>
      <c r="AA51" s="34"/>
      <c r="AB51" s="34"/>
      <c r="AC51" s="34"/>
      <c r="AD51" s="34"/>
      <c r="AE51" s="34"/>
      <c r="AF51" s="34"/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6">
        <v>0</v>
      </c>
      <c r="AO51" s="26" t="s">
        <v>339</v>
      </c>
      <c r="AP51" s="26">
        <v>31</v>
      </c>
    </row>
    <row r="52" spans="1:42" x14ac:dyDescent="0.15">
      <c r="A52" s="21">
        <v>468</v>
      </c>
      <c r="B52" s="21" t="s">
        <v>335</v>
      </c>
      <c r="C52" s="21" t="s">
        <v>171</v>
      </c>
      <c r="D52" s="21" t="s">
        <v>358</v>
      </c>
      <c r="E52" s="21" t="s">
        <v>337</v>
      </c>
      <c r="F52" s="21" t="s">
        <v>338</v>
      </c>
      <c r="G52" s="21">
        <v>0</v>
      </c>
      <c r="H52" s="21">
        <v>31</v>
      </c>
      <c r="I52" s="25">
        <v>4</v>
      </c>
      <c r="J52" s="29">
        <v>4</v>
      </c>
      <c r="K52" s="29">
        <v>4</v>
      </c>
      <c r="L52" s="29"/>
      <c r="M52" s="29"/>
      <c r="N52" s="29"/>
      <c r="P52" s="23">
        <v>27</v>
      </c>
      <c r="Q52" s="23">
        <v>31</v>
      </c>
      <c r="R52" s="23">
        <v>4</v>
      </c>
      <c r="S52" s="23">
        <v>31</v>
      </c>
      <c r="T52" s="23">
        <v>0</v>
      </c>
      <c r="U52" s="23">
        <v>0</v>
      </c>
      <c r="V52" s="23">
        <v>0</v>
      </c>
      <c r="W52" s="33">
        <v>0</v>
      </c>
      <c r="X52" s="33">
        <v>10</v>
      </c>
      <c r="Y52" s="33"/>
      <c r="Z52" s="33"/>
      <c r="AA52" s="34"/>
      <c r="AB52" s="34"/>
      <c r="AC52" s="34"/>
      <c r="AD52" s="34"/>
      <c r="AE52" s="34"/>
      <c r="AF52" s="34"/>
      <c r="AH52" s="23">
        <v>0</v>
      </c>
      <c r="AI52" s="23">
        <v>0</v>
      </c>
      <c r="AJ52" s="23">
        <v>0</v>
      </c>
      <c r="AK52" s="23">
        <v>0</v>
      </c>
      <c r="AL52" s="23">
        <v>0</v>
      </c>
      <c r="AM52" s="23">
        <v>0</v>
      </c>
      <c r="AN52" s="26">
        <v>0</v>
      </c>
      <c r="AO52" s="26" t="s">
        <v>339</v>
      </c>
      <c r="AP52" s="26">
        <v>31</v>
      </c>
    </row>
    <row r="53" spans="1:42" x14ac:dyDescent="0.15">
      <c r="A53" s="21">
        <v>468</v>
      </c>
      <c r="B53" s="21" t="s">
        <v>340</v>
      </c>
      <c r="C53" s="21" t="s">
        <v>172</v>
      </c>
      <c r="D53" s="21" t="s">
        <v>359</v>
      </c>
      <c r="E53" s="21" t="s">
        <v>337</v>
      </c>
      <c r="F53" s="21" t="s">
        <v>338</v>
      </c>
      <c r="G53" s="21">
        <v>0</v>
      </c>
      <c r="H53" s="21">
        <v>31</v>
      </c>
      <c r="I53" s="25">
        <v>4</v>
      </c>
      <c r="J53" s="29">
        <v>4</v>
      </c>
      <c r="K53" s="29">
        <v>4</v>
      </c>
      <c r="L53" s="29"/>
      <c r="M53" s="29"/>
      <c r="N53" s="29"/>
      <c r="P53" s="23">
        <v>27</v>
      </c>
      <c r="Q53" s="23">
        <v>31</v>
      </c>
      <c r="R53" s="23">
        <v>4</v>
      </c>
      <c r="S53" s="23">
        <v>31</v>
      </c>
      <c r="T53" s="23">
        <v>0</v>
      </c>
      <c r="U53" s="23">
        <v>0</v>
      </c>
      <c r="V53" s="23">
        <v>0</v>
      </c>
      <c r="W53" s="33">
        <v>0</v>
      </c>
      <c r="X53" s="33"/>
      <c r="Y53" s="33"/>
      <c r="Z53" s="33"/>
      <c r="AA53" s="34"/>
      <c r="AB53" s="34"/>
      <c r="AC53" s="34"/>
      <c r="AD53" s="34"/>
      <c r="AE53" s="34"/>
      <c r="AF53" s="34"/>
      <c r="AH53" s="23">
        <v>0</v>
      </c>
      <c r="AI53" s="23">
        <v>0</v>
      </c>
      <c r="AJ53" s="23">
        <v>0</v>
      </c>
      <c r="AK53" s="23">
        <v>0</v>
      </c>
      <c r="AL53" s="23">
        <v>0</v>
      </c>
      <c r="AM53" s="23">
        <v>0</v>
      </c>
      <c r="AN53" s="26">
        <v>0</v>
      </c>
      <c r="AO53" s="26" t="s">
        <v>339</v>
      </c>
      <c r="AP53" s="26">
        <v>31</v>
      </c>
    </row>
    <row r="54" spans="1:42" x14ac:dyDescent="0.15">
      <c r="A54" s="21">
        <v>468</v>
      </c>
      <c r="B54" s="21" t="s">
        <v>342</v>
      </c>
      <c r="C54" s="21" t="s">
        <v>172</v>
      </c>
      <c r="D54" s="21" t="s">
        <v>274</v>
      </c>
      <c r="E54" s="21" t="s">
        <v>337</v>
      </c>
      <c r="F54" s="21" t="s">
        <v>338</v>
      </c>
      <c r="G54" s="21">
        <v>0</v>
      </c>
      <c r="H54" s="21">
        <v>31</v>
      </c>
      <c r="I54" s="25">
        <v>4</v>
      </c>
      <c r="J54" s="29">
        <v>4</v>
      </c>
      <c r="K54" s="29">
        <v>4</v>
      </c>
      <c r="L54" s="29"/>
      <c r="M54" s="29"/>
      <c r="N54" s="29"/>
      <c r="P54" s="23">
        <v>27</v>
      </c>
      <c r="Q54" s="23">
        <v>31</v>
      </c>
      <c r="R54" s="23">
        <v>4</v>
      </c>
      <c r="S54" s="23">
        <v>31</v>
      </c>
      <c r="T54" s="23">
        <v>0</v>
      </c>
      <c r="U54" s="23">
        <v>0</v>
      </c>
      <c r="V54" s="23">
        <v>0</v>
      </c>
      <c r="W54" s="33">
        <v>0</v>
      </c>
      <c r="X54" s="33"/>
      <c r="Y54" s="33"/>
      <c r="Z54" s="33">
        <v>50</v>
      </c>
      <c r="AA54" s="34"/>
      <c r="AB54" s="34"/>
      <c r="AC54" s="34"/>
      <c r="AD54" s="34"/>
      <c r="AE54" s="34"/>
      <c r="AF54" s="34"/>
      <c r="AH54" s="23">
        <v>4000</v>
      </c>
      <c r="AI54" s="23">
        <v>0</v>
      </c>
      <c r="AJ54" s="23">
        <v>0</v>
      </c>
      <c r="AK54" s="23">
        <v>0</v>
      </c>
      <c r="AL54" s="23">
        <v>0</v>
      </c>
      <c r="AM54" s="23">
        <v>0</v>
      </c>
      <c r="AN54" s="26">
        <v>0</v>
      </c>
      <c r="AO54" s="26" t="s">
        <v>339</v>
      </c>
      <c r="AP54" s="26">
        <v>31</v>
      </c>
    </row>
    <row r="55" spans="1:42" x14ac:dyDescent="0.15">
      <c r="A55" s="21">
        <v>468</v>
      </c>
      <c r="B55" s="21" t="s">
        <v>346</v>
      </c>
      <c r="C55" s="21" t="s">
        <v>171</v>
      </c>
      <c r="D55" s="21" t="s">
        <v>360</v>
      </c>
      <c r="E55" s="21" t="s">
        <v>337</v>
      </c>
      <c r="F55" s="21" t="s">
        <v>338</v>
      </c>
      <c r="G55" s="21">
        <v>0</v>
      </c>
      <c r="H55" s="21">
        <v>31</v>
      </c>
      <c r="I55" s="25">
        <v>4</v>
      </c>
      <c r="J55" s="29">
        <v>4</v>
      </c>
      <c r="K55" s="29">
        <v>4</v>
      </c>
      <c r="L55" s="29"/>
      <c r="M55" s="29"/>
      <c r="N55" s="29"/>
      <c r="P55" s="23">
        <v>27</v>
      </c>
      <c r="Q55" s="23">
        <v>31</v>
      </c>
      <c r="R55" s="23">
        <v>4</v>
      </c>
      <c r="S55" s="23">
        <v>31</v>
      </c>
      <c r="T55" s="23">
        <v>0</v>
      </c>
      <c r="U55" s="23">
        <v>0</v>
      </c>
      <c r="V55" s="23">
        <v>0</v>
      </c>
      <c r="W55" s="33">
        <v>0</v>
      </c>
      <c r="X55" s="33"/>
      <c r="Y55" s="33"/>
      <c r="Z55" s="33"/>
      <c r="AA55" s="34"/>
      <c r="AB55" s="34"/>
      <c r="AC55" s="34"/>
      <c r="AD55" s="34">
        <v>530</v>
      </c>
      <c r="AE55" s="34"/>
      <c r="AF55" s="34"/>
      <c r="AH55" s="23">
        <v>7000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6">
        <v>0</v>
      </c>
      <c r="AO55" s="26" t="s">
        <v>339</v>
      </c>
      <c r="AP55" s="26">
        <v>31</v>
      </c>
    </row>
    <row r="56" spans="1:42" x14ac:dyDescent="0.15">
      <c r="A56" s="21" t="s">
        <v>40</v>
      </c>
      <c r="B56" s="21" t="s">
        <v>340</v>
      </c>
      <c r="C56" s="21" t="s">
        <v>172</v>
      </c>
      <c r="D56" s="21" t="s">
        <v>361</v>
      </c>
      <c r="E56" s="21" t="s">
        <v>337</v>
      </c>
      <c r="F56" s="21" t="s">
        <v>338</v>
      </c>
      <c r="G56" s="21">
        <v>0</v>
      </c>
      <c r="H56" s="21">
        <v>31</v>
      </c>
      <c r="I56" s="25">
        <v>4</v>
      </c>
      <c r="J56" s="29">
        <v>4</v>
      </c>
      <c r="K56" s="29">
        <v>4</v>
      </c>
      <c r="L56" s="29"/>
      <c r="M56" s="29"/>
      <c r="N56" s="29"/>
      <c r="P56" s="23">
        <v>27</v>
      </c>
      <c r="Q56" s="23">
        <v>31</v>
      </c>
      <c r="R56" s="23">
        <v>4</v>
      </c>
      <c r="S56" s="23">
        <v>31</v>
      </c>
      <c r="T56" s="23">
        <v>0</v>
      </c>
      <c r="U56" s="23">
        <v>0</v>
      </c>
      <c r="V56" s="23">
        <v>0</v>
      </c>
      <c r="W56" s="33">
        <v>0</v>
      </c>
      <c r="X56" s="33"/>
      <c r="Y56" s="33"/>
      <c r="Z56" s="33"/>
      <c r="AA56" s="34"/>
      <c r="AB56" s="34"/>
      <c r="AC56" s="34"/>
      <c r="AD56" s="34"/>
      <c r="AE56" s="34"/>
      <c r="AF56" s="34"/>
      <c r="AH56" s="23">
        <v>0</v>
      </c>
      <c r="AI56" s="23">
        <v>0</v>
      </c>
      <c r="AJ56" s="23">
        <v>0</v>
      </c>
      <c r="AK56" s="23">
        <v>0</v>
      </c>
      <c r="AL56" s="23">
        <v>0</v>
      </c>
      <c r="AM56" s="23">
        <v>0</v>
      </c>
      <c r="AN56" s="26">
        <v>0</v>
      </c>
      <c r="AO56" s="26" t="s">
        <v>339</v>
      </c>
      <c r="AP56" s="26">
        <v>31</v>
      </c>
    </row>
    <row r="57" spans="1:42" x14ac:dyDescent="0.15">
      <c r="A57" s="21" t="s">
        <v>40</v>
      </c>
      <c r="B57" s="21" t="s">
        <v>342</v>
      </c>
      <c r="C57" s="21" t="s">
        <v>172</v>
      </c>
      <c r="D57" s="21" t="s">
        <v>41</v>
      </c>
      <c r="E57" s="21" t="s">
        <v>337</v>
      </c>
      <c r="F57" s="21" t="s">
        <v>338</v>
      </c>
      <c r="G57" s="21">
        <v>0</v>
      </c>
      <c r="H57" s="21">
        <v>31</v>
      </c>
      <c r="I57" s="25">
        <v>4</v>
      </c>
      <c r="J57" s="29">
        <v>4</v>
      </c>
      <c r="K57" s="29">
        <v>4</v>
      </c>
      <c r="L57" s="29"/>
      <c r="M57" s="29"/>
      <c r="N57" s="29"/>
      <c r="P57" s="23">
        <v>27</v>
      </c>
      <c r="Q57" s="23">
        <v>31</v>
      </c>
      <c r="R57" s="23">
        <v>4</v>
      </c>
      <c r="S57" s="23">
        <v>31</v>
      </c>
      <c r="T57" s="23">
        <v>0</v>
      </c>
      <c r="U57" s="23">
        <v>0</v>
      </c>
      <c r="V57" s="23">
        <v>0</v>
      </c>
      <c r="W57" s="33">
        <v>0</v>
      </c>
      <c r="X57" s="33">
        <v>20</v>
      </c>
      <c r="Y57" s="33"/>
      <c r="Z57" s="33"/>
      <c r="AA57" s="34"/>
      <c r="AB57" s="34"/>
      <c r="AC57" s="34"/>
      <c r="AD57" s="34"/>
      <c r="AE57" s="34"/>
      <c r="AF57" s="34"/>
      <c r="AH57" s="23">
        <v>0</v>
      </c>
      <c r="AI57" s="23">
        <v>0</v>
      </c>
      <c r="AJ57" s="23">
        <v>0</v>
      </c>
      <c r="AK57" s="23">
        <v>0</v>
      </c>
      <c r="AL57" s="23">
        <v>0</v>
      </c>
      <c r="AM57" s="23">
        <v>0</v>
      </c>
      <c r="AN57" s="26">
        <v>0</v>
      </c>
      <c r="AO57" s="26" t="s">
        <v>339</v>
      </c>
      <c r="AP57" s="26">
        <v>31</v>
      </c>
    </row>
    <row r="58" spans="1:42" x14ac:dyDescent="0.15">
      <c r="A58" s="21" t="s">
        <v>40</v>
      </c>
      <c r="B58" s="21" t="s">
        <v>342</v>
      </c>
      <c r="C58" s="21" t="s">
        <v>172</v>
      </c>
      <c r="D58" s="21" t="s">
        <v>43</v>
      </c>
      <c r="E58" s="21" t="s">
        <v>337</v>
      </c>
      <c r="F58" s="21" t="s">
        <v>338</v>
      </c>
      <c r="G58" s="21">
        <v>0</v>
      </c>
      <c r="H58" s="21">
        <v>31</v>
      </c>
      <c r="I58" s="25">
        <v>4</v>
      </c>
      <c r="J58" s="29">
        <v>4</v>
      </c>
      <c r="K58" s="29">
        <v>4</v>
      </c>
      <c r="L58" s="29"/>
      <c r="M58" s="29"/>
      <c r="N58" s="29"/>
      <c r="P58" s="23">
        <v>27</v>
      </c>
      <c r="Q58" s="23">
        <v>31</v>
      </c>
      <c r="R58" s="23">
        <v>4</v>
      </c>
      <c r="S58" s="23">
        <v>31</v>
      </c>
      <c r="T58" s="23">
        <v>0</v>
      </c>
      <c r="U58" s="23">
        <v>0</v>
      </c>
      <c r="V58" s="23">
        <v>0</v>
      </c>
      <c r="W58" s="33">
        <v>0</v>
      </c>
      <c r="X58" s="33"/>
      <c r="Y58" s="33"/>
      <c r="Z58" s="33">
        <v>50</v>
      </c>
      <c r="AA58" s="34"/>
      <c r="AB58" s="34"/>
      <c r="AC58" s="34"/>
      <c r="AD58" s="34"/>
      <c r="AE58" s="34"/>
      <c r="AF58" s="34"/>
      <c r="AH58" s="23">
        <v>0</v>
      </c>
      <c r="AI58" s="23">
        <v>0</v>
      </c>
      <c r="AJ58" s="23">
        <v>0</v>
      </c>
      <c r="AK58" s="23">
        <v>0</v>
      </c>
      <c r="AL58" s="23">
        <v>0</v>
      </c>
      <c r="AM58" s="23">
        <v>0</v>
      </c>
      <c r="AN58" s="26">
        <v>0</v>
      </c>
      <c r="AO58" s="26" t="s">
        <v>339</v>
      </c>
      <c r="AP58" s="26">
        <v>31</v>
      </c>
    </row>
    <row r="59" spans="1:42" x14ac:dyDescent="0.15">
      <c r="A59" s="21" t="s">
        <v>40</v>
      </c>
      <c r="B59" s="21" t="s">
        <v>342</v>
      </c>
      <c r="C59" s="21" t="s">
        <v>172</v>
      </c>
      <c r="D59" s="21" t="s">
        <v>42</v>
      </c>
      <c r="E59" s="21" t="s">
        <v>337</v>
      </c>
      <c r="F59" s="21" t="s">
        <v>338</v>
      </c>
      <c r="G59" s="21">
        <v>0</v>
      </c>
      <c r="H59" s="21">
        <v>31</v>
      </c>
      <c r="I59" s="23">
        <v>4</v>
      </c>
      <c r="J59" s="29">
        <v>4</v>
      </c>
      <c r="K59" s="29">
        <v>4</v>
      </c>
      <c r="L59" s="29"/>
      <c r="M59" s="29"/>
      <c r="N59" s="29"/>
      <c r="P59" s="23">
        <v>27</v>
      </c>
      <c r="Q59" s="23">
        <v>31</v>
      </c>
      <c r="R59" s="23">
        <v>4</v>
      </c>
      <c r="S59" s="23">
        <v>31</v>
      </c>
      <c r="T59" s="23">
        <v>0</v>
      </c>
      <c r="U59" s="23">
        <v>0</v>
      </c>
      <c r="V59" s="23">
        <v>0</v>
      </c>
      <c r="W59" s="33">
        <v>0</v>
      </c>
      <c r="X59" s="33"/>
      <c r="Y59" s="33"/>
      <c r="Z59" s="33">
        <v>50</v>
      </c>
      <c r="AA59" s="35"/>
      <c r="AB59" s="35"/>
      <c r="AC59" s="35"/>
      <c r="AD59" s="35"/>
      <c r="AE59" s="35"/>
      <c r="AF59" s="35"/>
      <c r="AH59" s="23">
        <v>0</v>
      </c>
      <c r="AI59" s="23">
        <v>0</v>
      </c>
      <c r="AJ59" s="23">
        <v>0</v>
      </c>
      <c r="AK59" s="23">
        <v>0</v>
      </c>
      <c r="AL59" s="23">
        <v>0</v>
      </c>
      <c r="AM59" s="23">
        <v>0</v>
      </c>
      <c r="AN59" s="26">
        <v>0</v>
      </c>
      <c r="AO59" s="26" t="s">
        <v>339</v>
      </c>
      <c r="AP59" s="26">
        <v>31</v>
      </c>
    </row>
    <row r="60" spans="1:42" x14ac:dyDescent="0.15">
      <c r="A60" s="21" t="s">
        <v>40</v>
      </c>
      <c r="B60" s="21" t="s">
        <v>335</v>
      </c>
      <c r="C60" s="21" t="s">
        <v>171</v>
      </c>
      <c r="D60" s="21" t="s">
        <v>362</v>
      </c>
      <c r="E60" s="21" t="s">
        <v>337</v>
      </c>
      <c r="F60" s="21" t="s">
        <v>338</v>
      </c>
      <c r="G60" s="21">
        <v>0</v>
      </c>
      <c r="H60" s="21">
        <v>31</v>
      </c>
      <c r="I60" s="25">
        <v>4</v>
      </c>
      <c r="J60" s="29">
        <v>4</v>
      </c>
      <c r="K60" s="29">
        <v>4</v>
      </c>
      <c r="L60" s="29"/>
      <c r="M60" s="29"/>
      <c r="N60" s="29"/>
      <c r="P60" s="23">
        <v>27</v>
      </c>
      <c r="Q60" s="23">
        <v>31</v>
      </c>
      <c r="R60" s="23">
        <v>4</v>
      </c>
      <c r="S60" s="23">
        <v>31</v>
      </c>
      <c r="T60" s="23">
        <v>0</v>
      </c>
      <c r="U60" s="23">
        <v>0</v>
      </c>
      <c r="V60" s="23">
        <v>0</v>
      </c>
      <c r="W60" s="33">
        <v>0</v>
      </c>
      <c r="X60" s="33"/>
      <c r="Y60" s="33"/>
      <c r="Z60" s="33"/>
      <c r="AA60" s="34"/>
      <c r="AB60" s="34"/>
      <c r="AC60" s="34"/>
      <c r="AD60" s="34"/>
      <c r="AE60" s="34"/>
      <c r="AF60" s="34"/>
      <c r="AH60" s="23">
        <v>0</v>
      </c>
      <c r="AI60" s="23">
        <v>0</v>
      </c>
      <c r="AJ60" s="23">
        <v>0</v>
      </c>
      <c r="AK60" s="23">
        <v>0</v>
      </c>
      <c r="AL60" s="23">
        <v>200</v>
      </c>
      <c r="AM60" s="23">
        <v>0</v>
      </c>
      <c r="AN60" s="26">
        <v>0</v>
      </c>
      <c r="AO60" s="26" t="s">
        <v>339</v>
      </c>
      <c r="AP60" s="26">
        <v>31</v>
      </c>
    </row>
    <row r="61" spans="1:42" x14ac:dyDescent="0.15">
      <c r="A61" s="21" t="s">
        <v>40</v>
      </c>
      <c r="B61" s="21" t="s">
        <v>342</v>
      </c>
      <c r="C61" s="21" t="s">
        <v>172</v>
      </c>
      <c r="D61" s="21" t="s">
        <v>149</v>
      </c>
      <c r="E61" s="21" t="s">
        <v>337</v>
      </c>
      <c r="F61" s="21" t="s">
        <v>338</v>
      </c>
      <c r="G61" s="21">
        <v>0</v>
      </c>
      <c r="H61" s="21">
        <v>31</v>
      </c>
      <c r="I61" s="25">
        <v>4</v>
      </c>
      <c r="J61" s="29">
        <v>6</v>
      </c>
      <c r="K61" s="29">
        <v>4</v>
      </c>
      <c r="L61" s="29">
        <v>2</v>
      </c>
      <c r="M61" s="29"/>
      <c r="N61" s="29"/>
      <c r="P61" s="23">
        <v>25</v>
      </c>
      <c r="Q61" s="23">
        <v>29</v>
      </c>
      <c r="R61" s="23">
        <v>4</v>
      </c>
      <c r="S61" s="23">
        <v>29</v>
      </c>
      <c r="T61" s="23">
        <v>0</v>
      </c>
      <c r="U61" s="23">
        <v>2</v>
      </c>
      <c r="V61" s="23">
        <v>0</v>
      </c>
      <c r="W61" s="33">
        <v>0</v>
      </c>
      <c r="X61" s="33"/>
      <c r="Y61" s="33"/>
      <c r="Z61" s="33"/>
      <c r="AA61" s="34"/>
      <c r="AB61" s="34"/>
      <c r="AC61" s="34"/>
      <c r="AD61" s="34"/>
      <c r="AE61" s="34"/>
      <c r="AF61" s="34"/>
      <c r="AH61" s="23">
        <v>0</v>
      </c>
      <c r="AI61" s="23">
        <v>0</v>
      </c>
      <c r="AJ61" s="23">
        <v>0</v>
      </c>
      <c r="AK61" s="23">
        <v>0</v>
      </c>
      <c r="AL61" s="23">
        <v>0</v>
      </c>
      <c r="AM61" s="23">
        <v>0</v>
      </c>
      <c r="AN61" s="26">
        <v>0</v>
      </c>
      <c r="AO61" s="26" t="s">
        <v>339</v>
      </c>
      <c r="AP61" s="26">
        <v>29</v>
      </c>
    </row>
    <row r="62" spans="1:42" x14ac:dyDescent="0.15">
      <c r="A62" s="21" t="s">
        <v>175</v>
      </c>
      <c r="B62" s="21" t="s">
        <v>72</v>
      </c>
      <c r="C62" s="21" t="s">
        <v>171</v>
      </c>
      <c r="D62" s="21" t="s">
        <v>363</v>
      </c>
      <c r="E62" s="21" t="s">
        <v>337</v>
      </c>
      <c r="F62" s="21" t="s">
        <v>338</v>
      </c>
      <c r="G62" s="21">
        <v>0</v>
      </c>
      <c r="H62" s="21">
        <v>31</v>
      </c>
      <c r="I62" s="25">
        <v>4</v>
      </c>
      <c r="J62" s="29">
        <v>5</v>
      </c>
      <c r="K62" s="29">
        <v>4</v>
      </c>
      <c r="L62" s="29"/>
      <c r="M62" s="29">
        <v>1</v>
      </c>
      <c r="N62" s="29"/>
      <c r="P62" s="23">
        <v>26</v>
      </c>
      <c r="Q62" s="23">
        <v>31</v>
      </c>
      <c r="R62" s="23">
        <v>4</v>
      </c>
      <c r="S62" s="23">
        <v>31</v>
      </c>
      <c r="T62" s="23">
        <v>0</v>
      </c>
      <c r="U62" s="23">
        <v>0</v>
      </c>
      <c r="V62" s="23">
        <v>0</v>
      </c>
      <c r="W62" s="33">
        <v>0</v>
      </c>
      <c r="X62" s="33"/>
      <c r="Y62" s="33">
        <v>10</v>
      </c>
      <c r="Z62" s="33"/>
      <c r="AA62" s="34"/>
      <c r="AB62" s="34"/>
      <c r="AC62" s="34"/>
      <c r="AD62" s="34"/>
      <c r="AE62" s="34"/>
      <c r="AF62" s="34"/>
      <c r="AH62" s="23">
        <v>0</v>
      </c>
      <c r="AI62" s="23">
        <v>0</v>
      </c>
      <c r="AJ62" s="23">
        <v>0</v>
      </c>
      <c r="AK62" s="23">
        <v>0</v>
      </c>
      <c r="AL62" s="23">
        <v>0</v>
      </c>
      <c r="AM62" s="23">
        <v>0</v>
      </c>
      <c r="AN62" s="26">
        <v>0</v>
      </c>
      <c r="AO62" s="26" t="s">
        <v>339</v>
      </c>
      <c r="AP62" s="26">
        <v>31</v>
      </c>
    </row>
    <row r="63" spans="1:42" x14ac:dyDescent="0.15">
      <c r="A63" s="21" t="s">
        <v>44</v>
      </c>
      <c r="B63" s="21" t="s">
        <v>340</v>
      </c>
      <c r="C63" s="21" t="s">
        <v>172</v>
      </c>
      <c r="D63" s="21" t="s">
        <v>364</v>
      </c>
      <c r="E63" s="21" t="s">
        <v>337</v>
      </c>
      <c r="F63" s="21" t="s">
        <v>338</v>
      </c>
      <c r="G63" s="21">
        <v>0</v>
      </c>
      <c r="H63" s="21">
        <v>31</v>
      </c>
      <c r="I63" s="25">
        <v>4</v>
      </c>
      <c r="J63" s="29">
        <v>4</v>
      </c>
      <c r="K63" s="29">
        <v>4</v>
      </c>
      <c r="L63" s="29"/>
      <c r="M63" s="29"/>
      <c r="N63" s="29"/>
      <c r="P63" s="23">
        <v>27</v>
      </c>
      <c r="Q63" s="23">
        <v>31</v>
      </c>
      <c r="R63" s="23">
        <v>4</v>
      </c>
      <c r="S63" s="23">
        <v>31</v>
      </c>
      <c r="T63" s="23">
        <v>0</v>
      </c>
      <c r="U63" s="23">
        <v>0</v>
      </c>
      <c r="V63" s="23">
        <v>0</v>
      </c>
      <c r="W63" s="33">
        <v>0</v>
      </c>
      <c r="X63" s="33"/>
      <c r="Y63" s="33"/>
      <c r="Z63" s="33"/>
      <c r="AA63" s="34"/>
      <c r="AB63" s="34"/>
      <c r="AC63" s="34"/>
      <c r="AD63" s="34"/>
      <c r="AE63" s="34"/>
      <c r="AF63" s="34"/>
      <c r="AH63" s="23">
        <v>0</v>
      </c>
      <c r="AI63" s="23">
        <v>0</v>
      </c>
      <c r="AJ63" s="23">
        <v>0</v>
      </c>
      <c r="AK63" s="23">
        <v>0</v>
      </c>
      <c r="AL63" s="23">
        <v>0</v>
      </c>
      <c r="AM63" s="23">
        <v>0</v>
      </c>
      <c r="AN63" s="26">
        <v>0</v>
      </c>
      <c r="AO63" s="26" t="s">
        <v>339</v>
      </c>
      <c r="AP63" s="26">
        <v>31</v>
      </c>
    </row>
    <row r="64" spans="1:42" x14ac:dyDescent="0.15">
      <c r="A64" s="21" t="s">
        <v>44</v>
      </c>
      <c r="B64" s="21" t="s">
        <v>342</v>
      </c>
      <c r="C64" s="21" t="s">
        <v>172</v>
      </c>
      <c r="D64" s="21" t="s">
        <v>58</v>
      </c>
      <c r="E64" s="21" t="s">
        <v>337</v>
      </c>
      <c r="F64" s="21" t="s">
        <v>338</v>
      </c>
      <c r="G64" s="21">
        <v>0</v>
      </c>
      <c r="H64" s="21">
        <v>31</v>
      </c>
      <c r="I64" s="25">
        <v>4</v>
      </c>
      <c r="J64" s="29">
        <v>5</v>
      </c>
      <c r="K64" s="29">
        <v>4</v>
      </c>
      <c r="L64" s="29"/>
      <c r="M64" s="29">
        <v>1</v>
      </c>
      <c r="N64" s="29"/>
      <c r="P64" s="23">
        <v>26</v>
      </c>
      <c r="Q64" s="23">
        <v>31</v>
      </c>
      <c r="R64" s="23">
        <v>4</v>
      </c>
      <c r="S64" s="23">
        <v>31</v>
      </c>
      <c r="T64" s="23">
        <v>0</v>
      </c>
      <c r="U64" s="23">
        <v>0</v>
      </c>
      <c r="V64" s="23">
        <v>0</v>
      </c>
      <c r="W64" s="33">
        <v>0</v>
      </c>
      <c r="X64" s="33">
        <v>10</v>
      </c>
      <c r="Y64" s="33"/>
      <c r="Z64" s="33"/>
      <c r="AA64" s="34"/>
      <c r="AB64" s="34"/>
      <c r="AC64" s="34"/>
      <c r="AD64" s="34"/>
      <c r="AE64" s="34"/>
      <c r="AF64" s="34"/>
      <c r="AH64" s="23">
        <v>0</v>
      </c>
      <c r="AI64" s="23">
        <v>0</v>
      </c>
      <c r="AJ64" s="23">
        <v>0</v>
      </c>
      <c r="AK64" s="23">
        <v>0</v>
      </c>
      <c r="AL64" s="23">
        <v>0</v>
      </c>
      <c r="AM64" s="23">
        <v>0</v>
      </c>
      <c r="AN64" s="26">
        <v>0</v>
      </c>
      <c r="AO64" s="26" t="s">
        <v>339</v>
      </c>
      <c r="AP64" s="26">
        <v>31</v>
      </c>
    </row>
    <row r="65" spans="1:42" x14ac:dyDescent="0.15">
      <c r="A65" s="21" t="s">
        <v>44</v>
      </c>
      <c r="B65" s="21" t="s">
        <v>346</v>
      </c>
      <c r="C65" s="21" t="s">
        <v>171</v>
      </c>
      <c r="D65" s="21" t="s">
        <v>365</v>
      </c>
      <c r="E65" s="21" t="s">
        <v>337</v>
      </c>
      <c r="F65" s="21" t="s">
        <v>338</v>
      </c>
      <c r="G65" s="21">
        <v>0</v>
      </c>
      <c r="H65" s="21">
        <v>31</v>
      </c>
      <c r="I65" s="25">
        <v>4</v>
      </c>
      <c r="J65" s="29">
        <v>4</v>
      </c>
      <c r="K65" s="29">
        <v>4</v>
      </c>
      <c r="L65" s="29"/>
      <c r="M65" s="29"/>
      <c r="N65" s="29"/>
      <c r="P65" s="23">
        <v>27</v>
      </c>
      <c r="Q65" s="23">
        <v>31</v>
      </c>
      <c r="R65" s="23">
        <v>4</v>
      </c>
      <c r="S65" s="23">
        <v>31</v>
      </c>
      <c r="T65" s="23">
        <v>0</v>
      </c>
      <c r="U65" s="23">
        <v>0</v>
      </c>
      <c r="V65" s="23">
        <v>0</v>
      </c>
      <c r="W65" s="33">
        <v>0</v>
      </c>
      <c r="X65" s="33"/>
      <c r="Y65" s="33"/>
      <c r="Z65" s="33"/>
      <c r="AA65" s="34"/>
      <c r="AB65" s="34"/>
      <c r="AC65" s="34"/>
      <c r="AD65" s="34"/>
      <c r="AE65" s="34"/>
      <c r="AF65" s="34"/>
      <c r="AH65" s="23">
        <v>0</v>
      </c>
      <c r="AI65" s="23">
        <v>0</v>
      </c>
      <c r="AJ65" s="23">
        <v>0</v>
      </c>
      <c r="AK65" s="23">
        <v>0</v>
      </c>
      <c r="AL65" s="23">
        <v>0</v>
      </c>
      <c r="AM65" s="23">
        <v>0</v>
      </c>
      <c r="AN65" s="26">
        <v>0</v>
      </c>
      <c r="AO65" s="26" t="s">
        <v>339</v>
      </c>
      <c r="AP65" s="26">
        <v>31</v>
      </c>
    </row>
    <row r="66" spans="1:42" x14ac:dyDescent="0.15">
      <c r="A66" s="21" t="s">
        <v>44</v>
      </c>
      <c r="B66" s="21" t="s">
        <v>342</v>
      </c>
      <c r="C66" s="21" t="s">
        <v>172</v>
      </c>
      <c r="D66" s="21" t="s">
        <v>46</v>
      </c>
      <c r="E66" s="21" t="s">
        <v>337</v>
      </c>
      <c r="F66" s="21" t="s">
        <v>338</v>
      </c>
      <c r="G66" s="21">
        <v>0</v>
      </c>
      <c r="H66" s="21">
        <v>31</v>
      </c>
      <c r="I66" s="25">
        <v>4</v>
      </c>
      <c r="J66" s="29">
        <v>5</v>
      </c>
      <c r="K66" s="29">
        <v>4</v>
      </c>
      <c r="L66" s="29"/>
      <c r="M66" s="29">
        <v>1</v>
      </c>
      <c r="N66" s="29"/>
      <c r="P66" s="23">
        <v>26</v>
      </c>
      <c r="Q66" s="23">
        <v>31</v>
      </c>
      <c r="R66" s="23">
        <v>4</v>
      </c>
      <c r="S66" s="23">
        <v>31</v>
      </c>
      <c r="T66" s="23">
        <v>0</v>
      </c>
      <c r="U66" s="23">
        <v>0</v>
      </c>
      <c r="V66" s="23">
        <v>0</v>
      </c>
      <c r="W66" s="33">
        <v>0</v>
      </c>
      <c r="X66" s="33">
        <v>20</v>
      </c>
      <c r="Y66" s="33"/>
      <c r="Z66" s="33"/>
      <c r="AA66" s="34"/>
      <c r="AB66" s="34"/>
      <c r="AC66" s="34"/>
      <c r="AD66" s="34"/>
      <c r="AE66" s="34">
        <v>300</v>
      </c>
      <c r="AF66" s="34"/>
      <c r="AH66" s="23">
        <v>0</v>
      </c>
      <c r="AI66" s="23">
        <v>0</v>
      </c>
      <c r="AJ66" s="23">
        <v>0</v>
      </c>
      <c r="AK66" s="23">
        <v>0</v>
      </c>
      <c r="AL66" s="23">
        <v>0</v>
      </c>
      <c r="AM66" s="23">
        <v>0</v>
      </c>
      <c r="AN66" s="26">
        <v>0</v>
      </c>
      <c r="AO66" s="26" t="s">
        <v>339</v>
      </c>
      <c r="AP66" s="26">
        <v>31</v>
      </c>
    </row>
    <row r="67" spans="1:42" x14ac:dyDescent="0.15">
      <c r="A67" s="21" t="s">
        <v>44</v>
      </c>
      <c r="B67" s="21" t="s">
        <v>342</v>
      </c>
      <c r="C67" s="21" t="s">
        <v>172</v>
      </c>
      <c r="D67" s="21" t="s">
        <v>47</v>
      </c>
      <c r="E67" s="21" t="s">
        <v>337</v>
      </c>
      <c r="F67" s="21" t="s">
        <v>338</v>
      </c>
      <c r="G67" s="21">
        <v>0</v>
      </c>
      <c r="H67" s="21">
        <v>31</v>
      </c>
      <c r="I67" s="25">
        <v>4</v>
      </c>
      <c r="J67" s="29">
        <v>5</v>
      </c>
      <c r="K67" s="29">
        <v>4</v>
      </c>
      <c r="L67" s="29"/>
      <c r="M67" s="29">
        <v>1</v>
      </c>
      <c r="N67" s="29"/>
      <c r="P67" s="23">
        <v>26</v>
      </c>
      <c r="Q67" s="23">
        <v>31</v>
      </c>
      <c r="R67" s="23">
        <v>4</v>
      </c>
      <c r="S67" s="23">
        <v>31</v>
      </c>
      <c r="T67" s="23">
        <v>0</v>
      </c>
      <c r="U67" s="23">
        <v>0</v>
      </c>
      <c r="V67" s="23">
        <v>0</v>
      </c>
      <c r="W67" s="33">
        <v>0</v>
      </c>
      <c r="X67" s="33"/>
      <c r="Y67" s="33"/>
      <c r="Z67" s="33"/>
      <c r="AA67" s="34"/>
      <c r="AB67" s="34"/>
      <c r="AC67" s="34"/>
      <c r="AD67" s="34"/>
      <c r="AE67" s="34"/>
      <c r="AF67" s="34"/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6">
        <v>0</v>
      </c>
      <c r="AO67" s="26" t="s">
        <v>339</v>
      </c>
      <c r="AP67" s="26">
        <v>31</v>
      </c>
    </row>
    <row r="68" spans="1:42" x14ac:dyDescent="0.15">
      <c r="A68" s="21" t="s">
        <v>44</v>
      </c>
      <c r="B68" s="21" t="s">
        <v>342</v>
      </c>
      <c r="C68" s="21" t="s">
        <v>172</v>
      </c>
      <c r="D68" s="49" t="s">
        <v>48</v>
      </c>
      <c r="E68" s="21" t="s">
        <v>337</v>
      </c>
      <c r="F68" s="21" t="s">
        <v>338</v>
      </c>
      <c r="G68" s="21">
        <v>0</v>
      </c>
      <c r="H68" s="21">
        <v>31</v>
      </c>
      <c r="I68" s="25">
        <v>4</v>
      </c>
      <c r="J68" s="29">
        <v>5</v>
      </c>
      <c r="K68" s="29">
        <v>4</v>
      </c>
      <c r="L68" s="29"/>
      <c r="M68" s="29">
        <v>1</v>
      </c>
      <c r="N68" s="29"/>
      <c r="P68" s="23">
        <v>26</v>
      </c>
      <c r="Q68" s="23">
        <v>31</v>
      </c>
      <c r="R68" s="23">
        <v>4</v>
      </c>
      <c r="S68" s="23">
        <v>31</v>
      </c>
      <c r="T68" s="23">
        <v>0</v>
      </c>
      <c r="U68" s="23">
        <v>0</v>
      </c>
      <c r="V68" s="23">
        <v>0</v>
      </c>
      <c r="W68" s="33">
        <v>0</v>
      </c>
      <c r="X68" s="33"/>
      <c r="Y68" s="33"/>
      <c r="Z68" s="33"/>
      <c r="AA68" s="34"/>
      <c r="AB68" s="34"/>
      <c r="AC68" s="34">
        <v>100</v>
      </c>
      <c r="AD68" s="34"/>
      <c r="AE68" s="34"/>
      <c r="AF68" s="34"/>
      <c r="AH68" s="23">
        <v>0</v>
      </c>
      <c r="AI68" s="23">
        <v>0</v>
      </c>
      <c r="AJ68" s="23">
        <v>0</v>
      </c>
      <c r="AK68" s="23">
        <v>0</v>
      </c>
      <c r="AL68" s="23">
        <v>0</v>
      </c>
      <c r="AM68" s="23">
        <v>0</v>
      </c>
      <c r="AN68" s="26">
        <v>0</v>
      </c>
      <c r="AO68" s="26" t="s">
        <v>339</v>
      </c>
      <c r="AP68" s="26">
        <v>31</v>
      </c>
    </row>
    <row r="69" spans="1:42" x14ac:dyDescent="0.15">
      <c r="A69" s="21" t="s">
        <v>44</v>
      </c>
      <c r="B69" s="21" t="s">
        <v>342</v>
      </c>
      <c r="C69" s="21" t="s">
        <v>172</v>
      </c>
      <c r="D69" s="21" t="s">
        <v>178</v>
      </c>
      <c r="E69" s="21" t="s">
        <v>337</v>
      </c>
      <c r="F69" s="21" t="s">
        <v>338</v>
      </c>
      <c r="G69" s="21">
        <v>0</v>
      </c>
      <c r="H69" s="21">
        <v>31</v>
      </c>
      <c r="I69" s="25">
        <v>4</v>
      </c>
      <c r="J69" s="29">
        <v>5</v>
      </c>
      <c r="K69" s="29">
        <v>4</v>
      </c>
      <c r="L69" s="29"/>
      <c r="M69" s="29">
        <v>1</v>
      </c>
      <c r="N69" s="29"/>
      <c r="P69" s="23">
        <v>26</v>
      </c>
      <c r="Q69" s="23">
        <v>31</v>
      </c>
      <c r="R69" s="23">
        <v>4</v>
      </c>
      <c r="S69" s="23">
        <v>31</v>
      </c>
      <c r="T69" s="23">
        <v>0</v>
      </c>
      <c r="U69" s="23">
        <v>0</v>
      </c>
      <c r="V69" s="23">
        <v>0</v>
      </c>
      <c r="W69" s="33">
        <v>0</v>
      </c>
      <c r="X69" s="33"/>
      <c r="Y69" s="33"/>
      <c r="Z69" s="33"/>
      <c r="AA69" s="34"/>
      <c r="AB69" s="34"/>
      <c r="AC69" s="34">
        <v>100</v>
      </c>
      <c r="AD69" s="34"/>
      <c r="AE69" s="34"/>
      <c r="AF69" s="34"/>
      <c r="AH69" s="23">
        <v>3500</v>
      </c>
      <c r="AI69" s="23">
        <v>0</v>
      </c>
      <c r="AJ69" s="23">
        <v>0</v>
      </c>
      <c r="AK69" s="23">
        <v>0</v>
      </c>
      <c r="AL69" s="23">
        <v>0</v>
      </c>
      <c r="AM69" s="23">
        <v>0</v>
      </c>
      <c r="AN69" s="26">
        <v>0</v>
      </c>
      <c r="AO69" s="26" t="s">
        <v>339</v>
      </c>
      <c r="AP69" s="26">
        <v>31</v>
      </c>
    </row>
    <row r="70" spans="1:42" x14ac:dyDescent="0.15">
      <c r="A70" s="21" t="s">
        <v>44</v>
      </c>
      <c r="B70" s="21" t="s">
        <v>342</v>
      </c>
      <c r="C70" s="21" t="s">
        <v>172</v>
      </c>
      <c r="D70" s="21" t="s">
        <v>243</v>
      </c>
      <c r="E70" s="21" t="s">
        <v>337</v>
      </c>
      <c r="F70" s="21" t="s">
        <v>338</v>
      </c>
      <c r="G70" s="21">
        <v>0</v>
      </c>
      <c r="H70" s="21">
        <v>31</v>
      </c>
      <c r="I70" s="25">
        <v>4</v>
      </c>
      <c r="J70" s="29">
        <v>5</v>
      </c>
      <c r="K70" s="29">
        <v>4</v>
      </c>
      <c r="L70" s="29"/>
      <c r="M70" s="29">
        <v>1</v>
      </c>
      <c r="N70" s="29"/>
      <c r="P70" s="23">
        <v>26</v>
      </c>
      <c r="Q70" s="23">
        <v>31</v>
      </c>
      <c r="R70" s="23">
        <v>4</v>
      </c>
      <c r="S70" s="23">
        <v>31</v>
      </c>
      <c r="T70" s="23">
        <v>0</v>
      </c>
      <c r="U70" s="23">
        <v>0</v>
      </c>
      <c r="V70" s="23">
        <v>0</v>
      </c>
      <c r="W70" s="33">
        <v>0</v>
      </c>
      <c r="X70" s="33">
        <v>10</v>
      </c>
      <c r="Y70" s="33"/>
      <c r="Z70" s="33"/>
      <c r="AA70" s="34"/>
      <c r="AB70" s="34"/>
      <c r="AC70" s="34"/>
      <c r="AD70" s="34"/>
      <c r="AE70" s="34"/>
      <c r="AF70" s="34"/>
      <c r="AH70" s="23">
        <v>4000</v>
      </c>
      <c r="AI70" s="23">
        <v>0</v>
      </c>
      <c r="AJ70" s="23">
        <v>0</v>
      </c>
      <c r="AK70" s="23">
        <v>0</v>
      </c>
      <c r="AL70" s="23">
        <v>0</v>
      </c>
      <c r="AM70" s="23">
        <v>0</v>
      </c>
      <c r="AN70" s="26">
        <v>0</v>
      </c>
      <c r="AO70" s="26" t="s">
        <v>339</v>
      </c>
      <c r="AP70" s="26">
        <v>31</v>
      </c>
    </row>
    <row r="71" spans="1:42" x14ac:dyDescent="0.15">
      <c r="A71" s="21" t="s">
        <v>275</v>
      </c>
      <c r="B71" s="21" t="s">
        <v>15</v>
      </c>
      <c r="C71" s="21" t="s">
        <v>171</v>
      </c>
      <c r="D71" s="21" t="s">
        <v>366</v>
      </c>
      <c r="E71" s="21" t="s">
        <v>337</v>
      </c>
      <c r="F71" s="21" t="s">
        <v>338</v>
      </c>
      <c r="G71" s="21">
        <v>0</v>
      </c>
      <c r="H71" s="21">
        <v>31</v>
      </c>
      <c r="I71" s="25">
        <v>4</v>
      </c>
      <c r="J71" s="29">
        <v>4</v>
      </c>
      <c r="K71" s="29">
        <v>4</v>
      </c>
      <c r="L71" s="29"/>
      <c r="M71" s="29"/>
      <c r="N71" s="29"/>
      <c r="P71" s="23">
        <v>27</v>
      </c>
      <c r="Q71" s="23">
        <v>31</v>
      </c>
      <c r="R71" s="23">
        <v>4</v>
      </c>
      <c r="S71" s="23">
        <v>31</v>
      </c>
      <c r="T71" s="23">
        <v>0</v>
      </c>
      <c r="U71" s="23">
        <v>0</v>
      </c>
      <c r="V71" s="23">
        <v>0</v>
      </c>
      <c r="W71" s="33">
        <v>0</v>
      </c>
      <c r="X71" s="33">
        <v>10</v>
      </c>
      <c r="Y71" s="33"/>
      <c r="Z71" s="33"/>
      <c r="AA71" s="34"/>
      <c r="AB71" s="34"/>
      <c r="AC71" s="34"/>
      <c r="AD71" s="34"/>
      <c r="AE71" s="34"/>
      <c r="AF71" s="34"/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6">
        <v>0</v>
      </c>
      <c r="AO71" s="26" t="s">
        <v>339</v>
      </c>
      <c r="AP71" s="26">
        <v>31</v>
      </c>
    </row>
    <row r="72" spans="1:42" x14ac:dyDescent="0.15">
      <c r="A72" s="21" t="s">
        <v>49</v>
      </c>
      <c r="B72" s="21" t="s">
        <v>335</v>
      </c>
      <c r="C72" s="21" t="s">
        <v>171</v>
      </c>
      <c r="D72" s="21" t="s">
        <v>367</v>
      </c>
      <c r="E72" s="21" t="s">
        <v>337</v>
      </c>
      <c r="F72" s="21" t="s">
        <v>338</v>
      </c>
      <c r="G72" s="21">
        <v>0</v>
      </c>
      <c r="H72" s="21">
        <v>31</v>
      </c>
      <c r="I72" s="25">
        <v>4</v>
      </c>
      <c r="J72" s="29">
        <v>4</v>
      </c>
      <c r="K72" s="29">
        <v>4</v>
      </c>
      <c r="L72" s="29"/>
      <c r="M72" s="29"/>
      <c r="N72" s="29"/>
      <c r="P72" s="23">
        <v>27</v>
      </c>
      <c r="Q72" s="23">
        <v>31</v>
      </c>
      <c r="R72" s="23">
        <v>4</v>
      </c>
      <c r="S72" s="23">
        <v>31</v>
      </c>
      <c r="T72" s="23">
        <v>0</v>
      </c>
      <c r="U72" s="23">
        <v>0</v>
      </c>
      <c r="V72" s="23">
        <v>0</v>
      </c>
      <c r="W72" s="33">
        <v>0</v>
      </c>
      <c r="X72" s="33">
        <v>20</v>
      </c>
      <c r="Y72" s="33"/>
      <c r="Z72" s="33"/>
      <c r="AA72" s="34"/>
      <c r="AB72" s="34"/>
      <c r="AC72" s="34"/>
      <c r="AD72" s="34"/>
      <c r="AE72" s="34"/>
      <c r="AF72" s="34"/>
      <c r="AH72" s="23">
        <v>0</v>
      </c>
      <c r="AI72" s="23">
        <v>0</v>
      </c>
      <c r="AJ72" s="23">
        <v>0</v>
      </c>
      <c r="AK72" s="23">
        <v>0</v>
      </c>
      <c r="AL72" s="23">
        <v>0</v>
      </c>
      <c r="AM72" s="23">
        <v>0</v>
      </c>
      <c r="AN72" s="26">
        <v>0</v>
      </c>
      <c r="AO72" s="26" t="s">
        <v>339</v>
      </c>
      <c r="AP72" s="26">
        <v>31</v>
      </c>
    </row>
    <row r="73" spans="1:42" x14ac:dyDescent="0.15">
      <c r="A73" s="21" t="s">
        <v>49</v>
      </c>
      <c r="B73" s="21" t="s">
        <v>346</v>
      </c>
      <c r="C73" s="21" t="s">
        <v>171</v>
      </c>
      <c r="D73" s="21" t="s">
        <v>368</v>
      </c>
      <c r="E73" s="21" t="s">
        <v>337</v>
      </c>
      <c r="F73" s="21" t="s">
        <v>338</v>
      </c>
      <c r="G73" s="21">
        <v>0</v>
      </c>
      <c r="H73" s="21">
        <v>31</v>
      </c>
      <c r="I73" s="25">
        <v>4</v>
      </c>
      <c r="J73" s="29">
        <v>4</v>
      </c>
      <c r="K73" s="29">
        <v>4</v>
      </c>
      <c r="L73" s="29"/>
      <c r="M73" s="29"/>
      <c r="N73" s="29"/>
      <c r="P73" s="23">
        <v>27</v>
      </c>
      <c r="Q73" s="23">
        <v>31</v>
      </c>
      <c r="R73" s="23">
        <v>4</v>
      </c>
      <c r="S73" s="23">
        <v>31</v>
      </c>
      <c r="T73" s="23">
        <v>0</v>
      </c>
      <c r="U73" s="23">
        <v>0</v>
      </c>
      <c r="V73" s="23">
        <v>0</v>
      </c>
      <c r="W73" s="33">
        <v>0</v>
      </c>
      <c r="X73" s="33"/>
      <c r="Y73" s="33">
        <v>30</v>
      </c>
      <c r="Z73" s="33"/>
      <c r="AA73" s="34"/>
      <c r="AB73" s="34"/>
      <c r="AC73" s="34"/>
      <c r="AD73" s="34">
        <v>530</v>
      </c>
      <c r="AE73" s="34"/>
      <c r="AF73" s="34"/>
      <c r="AH73" s="23">
        <v>5000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6">
        <v>0</v>
      </c>
      <c r="AO73" s="26" t="s">
        <v>339</v>
      </c>
      <c r="AP73" s="26">
        <v>31</v>
      </c>
    </row>
    <row r="74" spans="1:42" x14ac:dyDescent="0.15">
      <c r="A74" s="21" t="s">
        <v>49</v>
      </c>
      <c r="B74" s="21" t="s">
        <v>342</v>
      </c>
      <c r="C74" s="21" t="s">
        <v>172</v>
      </c>
      <c r="D74" s="21" t="s">
        <v>50</v>
      </c>
      <c r="E74" s="21" t="s">
        <v>337</v>
      </c>
      <c r="F74" s="21" t="s">
        <v>338</v>
      </c>
      <c r="G74" s="21">
        <v>0</v>
      </c>
      <c r="H74" s="21">
        <v>31</v>
      </c>
      <c r="I74" s="25">
        <v>4</v>
      </c>
      <c r="J74" s="29">
        <v>3</v>
      </c>
      <c r="K74" s="29">
        <v>3</v>
      </c>
      <c r="L74" s="29"/>
      <c r="M74" s="29"/>
      <c r="N74" s="29"/>
      <c r="P74" s="23">
        <v>28</v>
      </c>
      <c r="Q74" s="23">
        <v>31</v>
      </c>
      <c r="R74" s="23">
        <v>4</v>
      </c>
      <c r="S74" s="23">
        <v>31</v>
      </c>
      <c r="T74" s="23">
        <v>0</v>
      </c>
      <c r="U74" s="23">
        <v>0</v>
      </c>
      <c r="V74" s="23">
        <v>1</v>
      </c>
      <c r="W74" s="33">
        <v>20</v>
      </c>
      <c r="X74" s="33"/>
      <c r="Y74" s="33"/>
      <c r="Z74" s="33"/>
      <c r="AA74" s="34"/>
      <c r="AB74" s="34"/>
      <c r="AC74" s="34"/>
      <c r="AD74" s="34"/>
      <c r="AE74" s="34"/>
      <c r="AF74" s="34"/>
      <c r="AH74" s="23">
        <v>0</v>
      </c>
      <c r="AI74" s="23">
        <v>0</v>
      </c>
      <c r="AJ74" s="23">
        <v>0</v>
      </c>
      <c r="AK74" s="23">
        <v>0</v>
      </c>
      <c r="AL74" s="23">
        <v>0</v>
      </c>
      <c r="AM74" s="23">
        <v>0</v>
      </c>
      <c r="AN74" s="26">
        <v>0</v>
      </c>
      <c r="AO74" s="26" t="s">
        <v>339</v>
      </c>
      <c r="AP74" s="26">
        <v>31</v>
      </c>
    </row>
    <row r="75" spans="1:42" x14ac:dyDescent="0.15">
      <c r="A75" s="21" t="s">
        <v>49</v>
      </c>
      <c r="B75" s="21" t="s">
        <v>340</v>
      </c>
      <c r="C75" s="21" t="s">
        <v>172</v>
      </c>
      <c r="D75" s="21" t="s">
        <v>369</v>
      </c>
      <c r="E75" s="21" t="s">
        <v>337</v>
      </c>
      <c r="F75" s="21" t="s">
        <v>338</v>
      </c>
      <c r="G75" s="21">
        <v>0</v>
      </c>
      <c r="H75" s="21">
        <v>31</v>
      </c>
      <c r="I75" s="25">
        <v>4</v>
      </c>
      <c r="J75" s="29">
        <v>4</v>
      </c>
      <c r="K75" s="29">
        <v>4</v>
      </c>
      <c r="L75" s="29"/>
      <c r="M75" s="29"/>
      <c r="N75" s="29"/>
      <c r="P75" s="23">
        <v>27</v>
      </c>
      <c r="Q75" s="23">
        <v>31</v>
      </c>
      <c r="R75" s="23">
        <v>4</v>
      </c>
      <c r="S75" s="23">
        <v>31</v>
      </c>
      <c r="T75" s="23">
        <v>0</v>
      </c>
      <c r="U75" s="23">
        <v>0</v>
      </c>
      <c r="V75" s="23">
        <v>0</v>
      </c>
      <c r="W75" s="33">
        <v>0</v>
      </c>
      <c r="X75" s="33"/>
      <c r="Y75" s="33"/>
      <c r="Z75" s="33">
        <v>50</v>
      </c>
      <c r="AA75" s="34"/>
      <c r="AB75" s="34"/>
      <c r="AC75" s="34"/>
      <c r="AD75" s="34"/>
      <c r="AE75" s="34"/>
      <c r="AF75" s="34"/>
      <c r="AH75" s="23">
        <v>0</v>
      </c>
      <c r="AI75" s="23">
        <v>0</v>
      </c>
      <c r="AJ75" s="23">
        <v>0</v>
      </c>
      <c r="AK75" s="23">
        <v>0</v>
      </c>
      <c r="AL75" s="23">
        <v>0</v>
      </c>
      <c r="AM75" s="23">
        <v>0</v>
      </c>
      <c r="AN75" s="26">
        <v>0</v>
      </c>
      <c r="AO75" s="26" t="s">
        <v>339</v>
      </c>
      <c r="AP75" s="26">
        <v>31</v>
      </c>
    </row>
    <row r="76" spans="1:42" x14ac:dyDescent="0.15">
      <c r="A76" s="21" t="s">
        <v>49</v>
      </c>
      <c r="B76" s="21" t="s">
        <v>342</v>
      </c>
      <c r="C76" s="21" t="s">
        <v>172</v>
      </c>
      <c r="D76" s="21" t="s">
        <v>51</v>
      </c>
      <c r="E76" s="21" t="s">
        <v>337</v>
      </c>
      <c r="F76" s="21" t="s">
        <v>338</v>
      </c>
      <c r="G76" s="21">
        <v>0</v>
      </c>
      <c r="H76" s="21">
        <v>31</v>
      </c>
      <c r="I76" s="25">
        <v>4</v>
      </c>
      <c r="J76" s="29">
        <v>2</v>
      </c>
      <c r="K76" s="29">
        <v>2</v>
      </c>
      <c r="L76" s="29"/>
      <c r="M76" s="29"/>
      <c r="N76" s="29"/>
      <c r="P76" s="23">
        <v>29</v>
      </c>
      <c r="Q76" s="23">
        <v>31</v>
      </c>
      <c r="R76" s="23">
        <v>4</v>
      </c>
      <c r="S76" s="23">
        <v>31</v>
      </c>
      <c r="T76" s="23">
        <v>0</v>
      </c>
      <c r="U76" s="23">
        <v>0</v>
      </c>
      <c r="V76" s="23">
        <v>0</v>
      </c>
      <c r="W76" s="33">
        <v>0</v>
      </c>
      <c r="X76" s="33">
        <v>90</v>
      </c>
      <c r="Y76" s="33">
        <v>40</v>
      </c>
      <c r="Z76" s="33"/>
      <c r="AA76" s="34"/>
      <c r="AB76" s="34"/>
      <c r="AC76" s="34"/>
      <c r="AD76" s="34"/>
      <c r="AE76" s="34">
        <v>300</v>
      </c>
      <c r="AF76" s="34"/>
      <c r="AH76" s="23">
        <v>0</v>
      </c>
      <c r="AI76" s="23">
        <v>0</v>
      </c>
      <c r="AJ76" s="23">
        <v>0</v>
      </c>
      <c r="AK76" s="23">
        <v>0</v>
      </c>
      <c r="AL76" s="23">
        <v>0</v>
      </c>
      <c r="AM76" s="23">
        <v>0</v>
      </c>
      <c r="AN76" s="26">
        <v>0</v>
      </c>
      <c r="AO76" s="26" t="s">
        <v>339</v>
      </c>
      <c r="AP76" s="26">
        <v>31</v>
      </c>
    </row>
    <row r="77" spans="1:42" x14ac:dyDescent="0.15">
      <c r="A77" s="21" t="s">
        <v>49</v>
      </c>
      <c r="B77" s="21" t="s">
        <v>342</v>
      </c>
      <c r="C77" s="21" t="s">
        <v>172</v>
      </c>
      <c r="D77" s="21" t="s">
        <v>52</v>
      </c>
      <c r="E77" s="21" t="s">
        <v>337</v>
      </c>
      <c r="F77" s="21" t="s">
        <v>338</v>
      </c>
      <c r="G77" s="21">
        <v>0</v>
      </c>
      <c r="H77" s="21">
        <v>31</v>
      </c>
      <c r="I77" s="25">
        <v>4</v>
      </c>
      <c r="J77" s="29">
        <v>4</v>
      </c>
      <c r="K77" s="29">
        <v>4</v>
      </c>
      <c r="L77" s="29"/>
      <c r="M77" s="29"/>
      <c r="N77" s="29"/>
      <c r="P77" s="23">
        <v>27</v>
      </c>
      <c r="Q77" s="23">
        <v>31</v>
      </c>
      <c r="R77" s="23">
        <v>4</v>
      </c>
      <c r="S77" s="23">
        <v>31</v>
      </c>
      <c r="T77" s="23">
        <v>0</v>
      </c>
      <c r="U77" s="23">
        <v>0</v>
      </c>
      <c r="V77" s="23">
        <v>0</v>
      </c>
      <c r="W77" s="33">
        <v>0</v>
      </c>
      <c r="X77" s="33">
        <v>10</v>
      </c>
      <c r="Y77" s="33"/>
      <c r="Z77" s="33"/>
      <c r="AA77" s="34"/>
      <c r="AB77" s="34"/>
      <c r="AC77" s="34"/>
      <c r="AD77" s="34"/>
      <c r="AE77" s="34"/>
      <c r="AF77" s="34"/>
      <c r="AH77" s="23">
        <v>0</v>
      </c>
      <c r="AI77" s="23">
        <v>0</v>
      </c>
      <c r="AJ77" s="23">
        <v>0</v>
      </c>
      <c r="AK77" s="23">
        <v>0</v>
      </c>
      <c r="AL77" s="23">
        <v>0</v>
      </c>
      <c r="AM77" s="23">
        <v>0</v>
      </c>
      <c r="AN77" s="26">
        <v>0</v>
      </c>
      <c r="AO77" s="26" t="s">
        <v>339</v>
      </c>
      <c r="AP77" s="26">
        <v>31</v>
      </c>
    </row>
    <row r="78" spans="1:42" x14ac:dyDescent="0.15">
      <c r="A78" s="21" t="s">
        <v>49</v>
      </c>
      <c r="B78" s="21" t="s">
        <v>342</v>
      </c>
      <c r="C78" s="21" t="s">
        <v>172</v>
      </c>
      <c r="D78" s="21" t="s">
        <v>81</v>
      </c>
      <c r="E78" s="21" t="s">
        <v>337</v>
      </c>
      <c r="F78" s="21" t="s">
        <v>338</v>
      </c>
      <c r="G78" s="21">
        <v>0</v>
      </c>
      <c r="H78" s="21">
        <v>31</v>
      </c>
      <c r="I78" s="25">
        <v>4</v>
      </c>
      <c r="J78" s="29">
        <v>5</v>
      </c>
      <c r="K78" s="29">
        <v>4</v>
      </c>
      <c r="L78" s="29"/>
      <c r="M78" s="29">
        <v>1</v>
      </c>
      <c r="N78" s="29"/>
      <c r="P78" s="23">
        <v>26</v>
      </c>
      <c r="Q78" s="23">
        <v>31</v>
      </c>
      <c r="R78" s="23">
        <v>4</v>
      </c>
      <c r="S78" s="23">
        <v>31</v>
      </c>
      <c r="T78" s="23">
        <v>0</v>
      </c>
      <c r="U78" s="23">
        <v>0</v>
      </c>
      <c r="V78" s="23">
        <v>0</v>
      </c>
      <c r="W78" s="33">
        <v>0</v>
      </c>
      <c r="X78" s="33">
        <v>90</v>
      </c>
      <c r="Y78" s="33"/>
      <c r="Z78" s="33"/>
      <c r="AA78" s="34"/>
      <c r="AB78" s="34"/>
      <c r="AC78" s="34">
        <v>100</v>
      </c>
      <c r="AD78" s="34"/>
      <c r="AE78" s="34"/>
      <c r="AF78" s="34"/>
      <c r="AH78" s="23">
        <v>0</v>
      </c>
      <c r="AI78" s="23">
        <v>0</v>
      </c>
      <c r="AJ78" s="23">
        <v>0</v>
      </c>
      <c r="AK78" s="23">
        <v>0</v>
      </c>
      <c r="AL78" s="23">
        <v>0</v>
      </c>
      <c r="AM78" s="23">
        <v>0</v>
      </c>
      <c r="AN78" s="26">
        <v>0</v>
      </c>
      <c r="AO78" s="26" t="s">
        <v>339</v>
      </c>
      <c r="AP78" s="26">
        <v>31</v>
      </c>
    </row>
    <row r="79" spans="1:42" x14ac:dyDescent="0.15">
      <c r="A79" s="21" t="s">
        <v>10</v>
      </c>
      <c r="B79" s="21" t="s">
        <v>342</v>
      </c>
      <c r="C79" s="21" t="s">
        <v>172</v>
      </c>
      <c r="D79" s="21" t="s">
        <v>133</v>
      </c>
      <c r="E79" s="21" t="s">
        <v>337</v>
      </c>
      <c r="F79" s="21" t="s">
        <v>338</v>
      </c>
      <c r="G79" s="21">
        <v>0</v>
      </c>
      <c r="H79" s="21">
        <v>31</v>
      </c>
      <c r="I79" s="25">
        <v>4</v>
      </c>
      <c r="J79" s="29">
        <v>5</v>
      </c>
      <c r="K79" s="29">
        <v>4</v>
      </c>
      <c r="L79" s="29"/>
      <c r="M79" s="29">
        <v>1</v>
      </c>
      <c r="N79" s="29"/>
      <c r="P79" s="23">
        <v>26</v>
      </c>
      <c r="Q79" s="23">
        <v>31</v>
      </c>
      <c r="R79" s="23">
        <v>4</v>
      </c>
      <c r="S79" s="23">
        <v>31</v>
      </c>
      <c r="T79" s="23">
        <v>0</v>
      </c>
      <c r="U79" s="23">
        <v>0</v>
      </c>
      <c r="V79" s="23">
        <v>0</v>
      </c>
      <c r="W79" s="33">
        <v>0</v>
      </c>
      <c r="X79" s="33"/>
      <c r="Y79" s="33"/>
      <c r="Z79" s="33"/>
      <c r="AA79" s="34"/>
      <c r="AB79" s="34"/>
      <c r="AC79" s="34">
        <v>100</v>
      </c>
      <c r="AD79" s="34"/>
      <c r="AE79" s="34"/>
      <c r="AF79" s="34"/>
      <c r="AH79" s="23">
        <v>0</v>
      </c>
      <c r="AI79" s="23">
        <v>0</v>
      </c>
      <c r="AJ79" s="23">
        <v>0</v>
      </c>
      <c r="AK79" s="23">
        <v>0</v>
      </c>
      <c r="AL79" s="23">
        <v>0</v>
      </c>
      <c r="AM79" s="23">
        <v>0</v>
      </c>
      <c r="AN79" s="26">
        <v>0</v>
      </c>
      <c r="AO79" s="26" t="s">
        <v>339</v>
      </c>
      <c r="AP79" s="26">
        <v>31</v>
      </c>
    </row>
    <row r="80" spans="1:42" x14ac:dyDescent="0.15">
      <c r="A80" s="21" t="s">
        <v>49</v>
      </c>
      <c r="B80" s="21" t="s">
        <v>342</v>
      </c>
      <c r="C80" s="21" t="s">
        <v>172</v>
      </c>
      <c r="D80" s="21" t="s">
        <v>150</v>
      </c>
      <c r="E80" s="21" t="s">
        <v>337</v>
      </c>
      <c r="F80" s="21" t="s">
        <v>338</v>
      </c>
      <c r="G80" s="21">
        <v>0</v>
      </c>
      <c r="H80" s="21">
        <v>31</v>
      </c>
      <c r="I80" s="25">
        <v>4</v>
      </c>
      <c r="J80" s="29">
        <v>4</v>
      </c>
      <c r="K80" s="29">
        <v>4</v>
      </c>
      <c r="L80" s="29"/>
      <c r="M80" s="29"/>
      <c r="N80" s="29"/>
      <c r="P80" s="23">
        <v>27</v>
      </c>
      <c r="Q80" s="23">
        <v>31</v>
      </c>
      <c r="R80" s="23">
        <v>4</v>
      </c>
      <c r="S80" s="23">
        <v>31</v>
      </c>
      <c r="T80" s="23">
        <v>0</v>
      </c>
      <c r="U80" s="23">
        <v>0</v>
      </c>
      <c r="V80" s="23">
        <v>0</v>
      </c>
      <c r="W80" s="33">
        <v>0</v>
      </c>
      <c r="X80" s="33"/>
      <c r="Y80" s="33"/>
      <c r="Z80" s="33">
        <v>50</v>
      </c>
      <c r="AA80" s="34"/>
      <c r="AB80" s="34"/>
      <c r="AC80" s="34"/>
      <c r="AD80" s="34"/>
      <c r="AE80" s="34"/>
      <c r="AF80" s="34"/>
      <c r="AH80" s="23">
        <v>0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6">
        <v>0</v>
      </c>
      <c r="AO80" s="26" t="s">
        <v>339</v>
      </c>
      <c r="AP80" s="26">
        <v>31</v>
      </c>
    </row>
    <row r="81" spans="1:42" x14ac:dyDescent="0.15">
      <c r="A81" s="21" t="s">
        <v>53</v>
      </c>
      <c r="B81" s="21" t="s">
        <v>335</v>
      </c>
      <c r="C81" s="21" t="s">
        <v>171</v>
      </c>
      <c r="D81" s="21" t="s">
        <v>370</v>
      </c>
      <c r="E81" s="21" t="s">
        <v>337</v>
      </c>
      <c r="F81" s="21" t="s">
        <v>338</v>
      </c>
      <c r="G81" s="21">
        <v>0</v>
      </c>
      <c r="H81" s="21">
        <v>31</v>
      </c>
      <c r="I81" s="25">
        <v>4</v>
      </c>
      <c r="J81" s="29">
        <v>3</v>
      </c>
      <c r="K81" s="29">
        <v>3</v>
      </c>
      <c r="L81" s="29"/>
      <c r="M81" s="29"/>
      <c r="N81" s="29"/>
      <c r="P81" s="23">
        <v>28</v>
      </c>
      <c r="Q81" s="23">
        <v>31</v>
      </c>
      <c r="R81" s="23">
        <v>4</v>
      </c>
      <c r="S81" s="23">
        <v>31</v>
      </c>
      <c r="T81" s="23">
        <v>0</v>
      </c>
      <c r="U81" s="23">
        <v>0</v>
      </c>
      <c r="V81" s="23">
        <v>0</v>
      </c>
      <c r="W81" s="33">
        <v>0</v>
      </c>
      <c r="X81" s="33">
        <v>10</v>
      </c>
      <c r="Y81" s="33"/>
      <c r="Z81" s="33"/>
      <c r="AA81" s="34"/>
      <c r="AB81" s="34"/>
      <c r="AC81" s="34"/>
      <c r="AD81" s="34"/>
      <c r="AE81" s="34"/>
      <c r="AF81" s="34"/>
      <c r="AH81" s="23">
        <v>0</v>
      </c>
      <c r="AI81" s="23">
        <v>0</v>
      </c>
      <c r="AJ81" s="23">
        <v>0</v>
      </c>
      <c r="AK81" s="23">
        <v>0</v>
      </c>
      <c r="AL81" s="23">
        <v>0</v>
      </c>
      <c r="AM81" s="23">
        <v>0</v>
      </c>
      <c r="AN81" s="26">
        <v>0</v>
      </c>
      <c r="AO81" s="26" t="s">
        <v>339</v>
      </c>
      <c r="AP81" s="26">
        <v>31</v>
      </c>
    </row>
    <row r="82" spans="1:42" x14ac:dyDescent="0.15">
      <c r="A82" s="21" t="s">
        <v>53</v>
      </c>
      <c r="B82" s="21" t="s">
        <v>340</v>
      </c>
      <c r="C82" s="21" t="s">
        <v>172</v>
      </c>
      <c r="D82" s="21" t="s">
        <v>371</v>
      </c>
      <c r="E82" s="21" t="s">
        <v>337</v>
      </c>
      <c r="F82" s="21" t="s">
        <v>338</v>
      </c>
      <c r="G82" s="21">
        <v>0</v>
      </c>
      <c r="H82" s="21">
        <v>31</v>
      </c>
      <c r="I82" s="25">
        <v>4</v>
      </c>
      <c r="J82" s="29">
        <v>4</v>
      </c>
      <c r="K82" s="29">
        <v>4</v>
      </c>
      <c r="L82" s="29"/>
      <c r="M82" s="29"/>
      <c r="N82" s="29"/>
      <c r="P82" s="23">
        <v>27</v>
      </c>
      <c r="Q82" s="23">
        <v>31</v>
      </c>
      <c r="R82" s="23">
        <v>4</v>
      </c>
      <c r="S82" s="23">
        <v>31</v>
      </c>
      <c r="T82" s="23">
        <v>0</v>
      </c>
      <c r="U82" s="23">
        <v>0</v>
      </c>
      <c r="V82" s="23">
        <v>0</v>
      </c>
      <c r="W82" s="33">
        <v>0</v>
      </c>
      <c r="X82" s="33"/>
      <c r="Y82" s="33"/>
      <c r="Z82" s="33"/>
      <c r="AA82" s="34"/>
      <c r="AB82" s="34"/>
      <c r="AC82" s="34"/>
      <c r="AD82" s="34"/>
      <c r="AE82" s="34"/>
      <c r="AF82" s="34"/>
      <c r="AH82" s="23">
        <v>0</v>
      </c>
      <c r="AI82" s="23">
        <v>0</v>
      </c>
      <c r="AJ82" s="23">
        <v>0</v>
      </c>
      <c r="AK82" s="23">
        <v>0</v>
      </c>
      <c r="AL82" s="23">
        <v>0</v>
      </c>
      <c r="AM82" s="23">
        <v>0</v>
      </c>
      <c r="AN82" s="26">
        <v>0</v>
      </c>
      <c r="AO82" s="26" t="s">
        <v>339</v>
      </c>
      <c r="AP82" s="26">
        <v>31</v>
      </c>
    </row>
    <row r="83" spans="1:42" x14ac:dyDescent="0.15">
      <c r="A83" s="21" t="s">
        <v>53</v>
      </c>
      <c r="B83" s="21" t="s">
        <v>342</v>
      </c>
      <c r="C83" s="21" t="s">
        <v>172</v>
      </c>
      <c r="D83" s="21" t="s">
        <v>54</v>
      </c>
      <c r="E83" s="21" t="s">
        <v>337</v>
      </c>
      <c r="F83" s="21" t="s">
        <v>338</v>
      </c>
      <c r="G83" s="21">
        <v>0</v>
      </c>
      <c r="H83" s="21">
        <v>31</v>
      </c>
      <c r="I83" s="25">
        <v>4</v>
      </c>
      <c r="J83" s="29">
        <v>5</v>
      </c>
      <c r="K83" s="29">
        <v>4</v>
      </c>
      <c r="L83" s="29"/>
      <c r="M83" s="29">
        <v>1</v>
      </c>
      <c r="N83" s="29"/>
      <c r="P83" s="23">
        <v>26</v>
      </c>
      <c r="Q83" s="23">
        <v>31</v>
      </c>
      <c r="R83" s="23">
        <v>4</v>
      </c>
      <c r="S83" s="23">
        <v>31</v>
      </c>
      <c r="T83" s="23">
        <v>0</v>
      </c>
      <c r="U83" s="23">
        <v>0</v>
      </c>
      <c r="V83" s="23">
        <v>0</v>
      </c>
      <c r="W83" s="33">
        <v>0</v>
      </c>
      <c r="X83" s="33"/>
      <c r="Y83" s="33">
        <v>30</v>
      </c>
      <c r="Z83" s="33"/>
      <c r="AA83" s="34"/>
      <c r="AB83" s="34"/>
      <c r="AC83" s="34"/>
      <c r="AD83" s="34"/>
      <c r="AE83" s="34"/>
      <c r="AF83" s="34"/>
      <c r="AH83" s="23">
        <v>0</v>
      </c>
      <c r="AI83" s="23">
        <v>0</v>
      </c>
      <c r="AJ83" s="23">
        <v>0</v>
      </c>
      <c r="AK83" s="23">
        <v>0</v>
      </c>
      <c r="AL83" s="23">
        <v>0</v>
      </c>
      <c r="AM83" s="23">
        <v>0</v>
      </c>
      <c r="AN83" s="26">
        <v>0</v>
      </c>
      <c r="AO83" s="26" t="s">
        <v>339</v>
      </c>
      <c r="AP83" s="26">
        <v>31</v>
      </c>
    </row>
    <row r="84" spans="1:42" x14ac:dyDescent="0.15">
      <c r="A84" s="21" t="s">
        <v>53</v>
      </c>
      <c r="B84" s="21" t="s">
        <v>342</v>
      </c>
      <c r="C84" s="21" t="s">
        <v>172</v>
      </c>
      <c r="D84" s="21" t="s">
        <v>55</v>
      </c>
      <c r="E84" s="21" t="s">
        <v>337</v>
      </c>
      <c r="F84" s="21" t="s">
        <v>338</v>
      </c>
      <c r="G84" s="21">
        <v>0</v>
      </c>
      <c r="H84" s="21">
        <v>31</v>
      </c>
      <c r="I84" s="25">
        <v>4</v>
      </c>
      <c r="J84" s="29">
        <v>4</v>
      </c>
      <c r="K84" s="29">
        <v>4</v>
      </c>
      <c r="L84" s="29"/>
      <c r="M84" s="29"/>
      <c r="N84" s="29"/>
      <c r="P84" s="23">
        <v>27</v>
      </c>
      <c r="Q84" s="23">
        <v>31</v>
      </c>
      <c r="R84" s="23">
        <v>4</v>
      </c>
      <c r="S84" s="23">
        <v>31</v>
      </c>
      <c r="T84" s="23">
        <v>0</v>
      </c>
      <c r="U84" s="23">
        <v>0</v>
      </c>
      <c r="V84" s="23">
        <v>0</v>
      </c>
      <c r="W84" s="33">
        <v>0</v>
      </c>
      <c r="X84" s="33"/>
      <c r="Y84" s="33"/>
      <c r="Z84" s="33">
        <v>50</v>
      </c>
      <c r="AA84" s="34"/>
      <c r="AB84" s="34"/>
      <c r="AC84" s="34"/>
      <c r="AD84" s="34"/>
      <c r="AE84" s="34"/>
      <c r="AF84" s="34"/>
      <c r="AH84" s="23">
        <v>0</v>
      </c>
      <c r="AI84" s="23">
        <v>0</v>
      </c>
      <c r="AJ84" s="23">
        <v>0</v>
      </c>
      <c r="AK84" s="23">
        <v>0</v>
      </c>
      <c r="AL84" s="23">
        <v>0</v>
      </c>
      <c r="AM84" s="23">
        <v>0</v>
      </c>
      <c r="AN84" s="26">
        <v>0</v>
      </c>
      <c r="AO84" s="26" t="s">
        <v>339</v>
      </c>
      <c r="AP84" s="26">
        <v>31</v>
      </c>
    </row>
    <row r="85" spans="1:42" x14ac:dyDescent="0.15">
      <c r="A85" s="21" t="s">
        <v>53</v>
      </c>
      <c r="B85" s="21" t="s">
        <v>342</v>
      </c>
      <c r="C85" s="21" t="s">
        <v>172</v>
      </c>
      <c r="D85" s="21" t="s">
        <v>56</v>
      </c>
      <c r="E85" s="21" t="s">
        <v>337</v>
      </c>
      <c r="F85" s="21" t="s">
        <v>338</v>
      </c>
      <c r="G85" s="21">
        <v>0</v>
      </c>
      <c r="H85" s="21">
        <v>31</v>
      </c>
      <c r="I85" s="25">
        <v>4</v>
      </c>
      <c r="J85" s="29">
        <v>5</v>
      </c>
      <c r="K85" s="29">
        <v>4</v>
      </c>
      <c r="L85" s="29"/>
      <c r="M85" s="29">
        <v>1</v>
      </c>
      <c r="N85" s="29"/>
      <c r="P85" s="23">
        <v>26</v>
      </c>
      <c r="Q85" s="23">
        <v>31</v>
      </c>
      <c r="R85" s="23">
        <v>4</v>
      </c>
      <c r="S85" s="23">
        <v>31</v>
      </c>
      <c r="T85" s="23">
        <v>0</v>
      </c>
      <c r="U85" s="23">
        <v>0</v>
      </c>
      <c r="V85" s="23">
        <v>0</v>
      </c>
      <c r="W85" s="33">
        <v>0</v>
      </c>
      <c r="X85" s="33"/>
      <c r="Y85" s="33"/>
      <c r="Z85" s="33"/>
      <c r="AA85" s="34"/>
      <c r="AB85" s="34"/>
      <c r="AC85" s="34">
        <v>100</v>
      </c>
      <c r="AD85" s="34"/>
      <c r="AE85" s="34"/>
      <c r="AF85" s="34"/>
      <c r="AH85" s="23">
        <v>0</v>
      </c>
      <c r="AI85" s="23">
        <v>0</v>
      </c>
      <c r="AJ85" s="23">
        <v>0</v>
      </c>
      <c r="AK85" s="23">
        <v>0</v>
      </c>
      <c r="AL85" s="23">
        <v>0</v>
      </c>
      <c r="AM85" s="23">
        <v>0</v>
      </c>
      <c r="AN85" s="26">
        <v>0</v>
      </c>
      <c r="AO85" s="26" t="s">
        <v>339</v>
      </c>
      <c r="AP85" s="26">
        <v>31</v>
      </c>
    </row>
    <row r="86" spans="1:42" x14ac:dyDescent="0.15">
      <c r="A86" s="21" t="s">
        <v>53</v>
      </c>
      <c r="B86" s="21" t="s">
        <v>342</v>
      </c>
      <c r="C86" s="21" t="s">
        <v>172</v>
      </c>
      <c r="D86" s="21" t="s">
        <v>134</v>
      </c>
      <c r="E86" s="21" t="s">
        <v>337</v>
      </c>
      <c r="F86" s="21" t="s">
        <v>338</v>
      </c>
      <c r="G86" s="21">
        <v>0</v>
      </c>
      <c r="H86" s="21">
        <v>31</v>
      </c>
      <c r="I86" s="25">
        <v>4</v>
      </c>
      <c r="J86" s="29">
        <v>5</v>
      </c>
      <c r="K86" s="29">
        <v>4</v>
      </c>
      <c r="L86" s="29"/>
      <c r="M86" s="29">
        <v>1</v>
      </c>
      <c r="N86" s="29"/>
      <c r="P86" s="23">
        <v>26</v>
      </c>
      <c r="Q86" s="23">
        <v>31</v>
      </c>
      <c r="R86" s="23">
        <v>4</v>
      </c>
      <c r="S86" s="23">
        <v>31</v>
      </c>
      <c r="T86" s="23">
        <v>0</v>
      </c>
      <c r="U86" s="23">
        <v>0</v>
      </c>
      <c r="V86" s="23">
        <v>0</v>
      </c>
      <c r="W86" s="33">
        <v>0</v>
      </c>
      <c r="X86" s="33"/>
      <c r="Y86" s="33"/>
      <c r="Z86" s="33"/>
      <c r="AA86" s="34"/>
      <c r="AB86" s="34"/>
      <c r="AC86" s="34"/>
      <c r="AD86" s="34"/>
      <c r="AE86" s="34"/>
      <c r="AF86" s="34"/>
      <c r="AH86" s="23">
        <v>0</v>
      </c>
      <c r="AI86" s="23">
        <v>0</v>
      </c>
      <c r="AJ86" s="23">
        <v>0</v>
      </c>
      <c r="AK86" s="23">
        <v>0</v>
      </c>
      <c r="AL86" s="23">
        <v>0</v>
      </c>
      <c r="AM86" s="23">
        <v>0</v>
      </c>
      <c r="AN86" s="26">
        <v>0</v>
      </c>
      <c r="AO86" s="26" t="s">
        <v>339</v>
      </c>
      <c r="AP86" s="26">
        <v>31</v>
      </c>
    </row>
    <row r="87" spans="1:42" x14ac:dyDescent="0.15">
      <c r="A87" s="21" t="s">
        <v>53</v>
      </c>
      <c r="B87" s="21" t="s">
        <v>342</v>
      </c>
      <c r="C87" s="21" t="s">
        <v>172</v>
      </c>
      <c r="D87" s="21" t="s">
        <v>151</v>
      </c>
      <c r="E87" s="21" t="s">
        <v>173</v>
      </c>
      <c r="F87" s="21" t="s">
        <v>338</v>
      </c>
      <c r="G87" s="21">
        <v>0</v>
      </c>
      <c r="H87" s="21">
        <v>17</v>
      </c>
      <c r="I87" s="25">
        <v>2</v>
      </c>
      <c r="J87" s="29">
        <v>4</v>
      </c>
      <c r="K87" s="29">
        <v>2</v>
      </c>
      <c r="L87" s="29">
        <v>2</v>
      </c>
      <c r="M87" s="29"/>
      <c r="N87" s="29"/>
      <c r="P87" s="23">
        <v>13</v>
      </c>
      <c r="Q87" s="23">
        <v>15</v>
      </c>
      <c r="R87" s="23">
        <v>2</v>
      </c>
      <c r="S87" s="23">
        <v>15</v>
      </c>
      <c r="T87" s="23">
        <v>0</v>
      </c>
      <c r="U87" s="23">
        <v>2</v>
      </c>
      <c r="V87" s="23">
        <v>0</v>
      </c>
      <c r="W87" s="33">
        <v>0</v>
      </c>
      <c r="X87" s="33"/>
      <c r="Y87" s="33"/>
      <c r="Z87" s="33"/>
      <c r="AA87" s="34"/>
      <c r="AB87" s="34">
        <v>1000</v>
      </c>
      <c r="AC87" s="34"/>
      <c r="AD87" s="34"/>
      <c r="AE87" s="34">
        <v>300</v>
      </c>
      <c r="AF87" s="34"/>
      <c r="AH87" s="23">
        <v>0</v>
      </c>
      <c r="AI87" s="23">
        <v>0</v>
      </c>
      <c r="AJ87" s="23">
        <v>0</v>
      </c>
      <c r="AK87" s="23">
        <v>0</v>
      </c>
      <c r="AL87" s="23">
        <v>0</v>
      </c>
      <c r="AM87" s="23">
        <v>0</v>
      </c>
      <c r="AN87" s="26">
        <v>0</v>
      </c>
      <c r="AO87" s="26" t="s">
        <v>339</v>
      </c>
      <c r="AP87" s="26">
        <v>15</v>
      </c>
    </row>
    <row r="88" spans="1:42" x14ac:dyDescent="0.15">
      <c r="A88" s="21" t="s">
        <v>60</v>
      </c>
      <c r="B88" s="21" t="s">
        <v>335</v>
      </c>
      <c r="C88" s="21" t="s">
        <v>171</v>
      </c>
      <c r="D88" s="21" t="s">
        <v>372</v>
      </c>
      <c r="E88" s="21" t="s">
        <v>337</v>
      </c>
      <c r="F88" s="21" t="s">
        <v>338</v>
      </c>
      <c r="G88" s="21">
        <v>0</v>
      </c>
      <c r="H88" s="21">
        <v>31</v>
      </c>
      <c r="I88" s="25">
        <v>4</v>
      </c>
      <c r="J88" s="29">
        <v>6</v>
      </c>
      <c r="K88" s="29">
        <v>4</v>
      </c>
      <c r="L88" s="29">
        <v>1</v>
      </c>
      <c r="M88" s="29">
        <v>1</v>
      </c>
      <c r="N88" s="29"/>
      <c r="P88" s="23">
        <v>25</v>
      </c>
      <c r="Q88" s="23">
        <v>30</v>
      </c>
      <c r="R88" s="23">
        <v>4</v>
      </c>
      <c r="S88" s="23">
        <v>30</v>
      </c>
      <c r="T88" s="23">
        <v>0</v>
      </c>
      <c r="U88" s="23">
        <v>1</v>
      </c>
      <c r="V88" s="23">
        <v>0</v>
      </c>
      <c r="W88" s="33">
        <v>0</v>
      </c>
      <c r="X88" s="33">
        <v>20</v>
      </c>
      <c r="Y88" s="33"/>
      <c r="Z88" s="33"/>
      <c r="AA88" s="34"/>
      <c r="AB88" s="34"/>
      <c r="AC88" s="34"/>
      <c r="AD88" s="34"/>
      <c r="AE88" s="34"/>
      <c r="AF88" s="34"/>
      <c r="AH88" s="23">
        <v>0</v>
      </c>
      <c r="AI88" s="23">
        <v>0</v>
      </c>
      <c r="AJ88" s="23">
        <v>0</v>
      </c>
      <c r="AK88" s="23">
        <v>0</v>
      </c>
      <c r="AL88" s="23">
        <v>0</v>
      </c>
      <c r="AM88" s="23">
        <v>0</v>
      </c>
      <c r="AN88" s="26">
        <v>0</v>
      </c>
      <c r="AO88" s="26" t="s">
        <v>339</v>
      </c>
      <c r="AP88" s="26">
        <v>30</v>
      </c>
    </row>
    <row r="89" spans="1:42" x14ac:dyDescent="0.15">
      <c r="A89" s="21" t="s">
        <v>60</v>
      </c>
      <c r="B89" s="21" t="s">
        <v>355</v>
      </c>
      <c r="C89" s="21" t="s">
        <v>171</v>
      </c>
      <c r="D89" s="21" t="s">
        <v>373</v>
      </c>
      <c r="E89" s="21" t="s">
        <v>337</v>
      </c>
      <c r="F89" s="21" t="s">
        <v>338</v>
      </c>
      <c r="G89" s="21">
        <v>0</v>
      </c>
      <c r="H89" s="21">
        <v>31</v>
      </c>
      <c r="I89" s="25">
        <v>4</v>
      </c>
      <c r="J89" s="29">
        <v>4</v>
      </c>
      <c r="K89" s="29">
        <v>4</v>
      </c>
      <c r="L89" s="29"/>
      <c r="M89" s="29"/>
      <c r="N89" s="29"/>
      <c r="P89" s="23">
        <v>27</v>
      </c>
      <c r="Q89" s="23">
        <v>31</v>
      </c>
      <c r="R89" s="23">
        <v>4</v>
      </c>
      <c r="S89" s="23">
        <v>31</v>
      </c>
      <c r="T89" s="23">
        <v>0</v>
      </c>
      <c r="U89" s="23">
        <v>0</v>
      </c>
      <c r="V89" s="23">
        <v>0</v>
      </c>
      <c r="W89" s="33">
        <v>0</v>
      </c>
      <c r="X89" s="33">
        <v>90</v>
      </c>
      <c r="Y89" s="33"/>
      <c r="Z89" s="33"/>
      <c r="AA89" s="34"/>
      <c r="AB89" s="34"/>
      <c r="AC89" s="34"/>
      <c r="AD89" s="34"/>
      <c r="AE89" s="34"/>
      <c r="AF89" s="34"/>
      <c r="AH89" s="23">
        <v>0</v>
      </c>
      <c r="AI89" s="23">
        <v>0</v>
      </c>
      <c r="AJ89" s="23">
        <v>0</v>
      </c>
      <c r="AK89" s="23">
        <v>0</v>
      </c>
      <c r="AL89" s="23">
        <v>0</v>
      </c>
      <c r="AM89" s="23">
        <v>0</v>
      </c>
      <c r="AN89" s="26">
        <v>0</v>
      </c>
      <c r="AO89" s="26" t="s">
        <v>339</v>
      </c>
      <c r="AP89" s="26">
        <v>31</v>
      </c>
    </row>
    <row r="90" spans="1:42" x14ac:dyDescent="0.15">
      <c r="A90" s="21" t="s">
        <v>60</v>
      </c>
      <c r="B90" s="21" t="s">
        <v>342</v>
      </c>
      <c r="C90" s="21" t="s">
        <v>172</v>
      </c>
      <c r="D90" s="21" t="s">
        <v>61</v>
      </c>
      <c r="E90" s="21" t="s">
        <v>337</v>
      </c>
      <c r="F90" s="21" t="s">
        <v>338</v>
      </c>
      <c r="G90" s="21">
        <v>0</v>
      </c>
      <c r="H90" s="21">
        <v>31</v>
      </c>
      <c r="I90" s="25">
        <v>4</v>
      </c>
      <c r="J90" s="29">
        <v>4</v>
      </c>
      <c r="K90" s="29">
        <v>4</v>
      </c>
      <c r="L90" s="29"/>
      <c r="M90" s="29"/>
      <c r="N90" s="29"/>
      <c r="P90" s="23">
        <v>27</v>
      </c>
      <c r="Q90" s="23">
        <v>31</v>
      </c>
      <c r="R90" s="23">
        <v>4</v>
      </c>
      <c r="S90" s="23">
        <v>31</v>
      </c>
      <c r="T90" s="23">
        <v>0</v>
      </c>
      <c r="U90" s="23">
        <v>0</v>
      </c>
      <c r="V90" s="23">
        <v>0</v>
      </c>
      <c r="W90" s="33">
        <v>0</v>
      </c>
      <c r="X90" s="33"/>
      <c r="Y90" s="33"/>
      <c r="Z90" s="33"/>
      <c r="AA90" s="34"/>
      <c r="AB90" s="34"/>
      <c r="AC90" s="34"/>
      <c r="AD90" s="34"/>
      <c r="AE90" s="34"/>
      <c r="AF90" s="34"/>
      <c r="AH90" s="23">
        <v>0</v>
      </c>
      <c r="AI90" s="23">
        <v>0</v>
      </c>
      <c r="AJ90" s="23">
        <v>0</v>
      </c>
      <c r="AK90" s="23">
        <v>0</v>
      </c>
      <c r="AL90" s="23">
        <v>0</v>
      </c>
      <c r="AM90" s="23">
        <v>0</v>
      </c>
      <c r="AN90" s="26">
        <v>0</v>
      </c>
      <c r="AO90" s="26" t="s">
        <v>339</v>
      </c>
      <c r="AP90" s="26">
        <v>31</v>
      </c>
    </row>
    <row r="91" spans="1:42" x14ac:dyDescent="0.15">
      <c r="A91" s="21" t="s">
        <v>60</v>
      </c>
      <c r="B91" s="21" t="s">
        <v>342</v>
      </c>
      <c r="C91" s="21" t="s">
        <v>172</v>
      </c>
      <c r="D91" s="21" t="s">
        <v>62</v>
      </c>
      <c r="E91" s="21" t="s">
        <v>337</v>
      </c>
      <c r="F91" s="21" t="s">
        <v>338</v>
      </c>
      <c r="G91" s="21">
        <v>0</v>
      </c>
      <c r="H91" s="21">
        <v>31</v>
      </c>
      <c r="I91" s="25">
        <v>4</v>
      </c>
      <c r="J91" s="29">
        <v>5</v>
      </c>
      <c r="K91" s="29">
        <v>4</v>
      </c>
      <c r="L91" s="29"/>
      <c r="M91" s="29">
        <v>1</v>
      </c>
      <c r="N91" s="29"/>
      <c r="P91" s="23">
        <v>26</v>
      </c>
      <c r="Q91" s="23">
        <v>31</v>
      </c>
      <c r="R91" s="23">
        <v>4</v>
      </c>
      <c r="S91" s="23">
        <v>31</v>
      </c>
      <c r="T91" s="23">
        <v>0</v>
      </c>
      <c r="U91" s="23">
        <v>0</v>
      </c>
      <c r="V91" s="23">
        <v>0</v>
      </c>
      <c r="W91" s="33">
        <v>0</v>
      </c>
      <c r="X91" s="33"/>
      <c r="Y91" s="33"/>
      <c r="Z91" s="33"/>
      <c r="AA91" s="34"/>
      <c r="AB91" s="34"/>
      <c r="AC91" s="34">
        <v>100</v>
      </c>
      <c r="AD91" s="34"/>
      <c r="AE91" s="34"/>
      <c r="AF91" s="34"/>
      <c r="AH91" s="23">
        <v>0</v>
      </c>
      <c r="AI91" s="23">
        <v>0</v>
      </c>
      <c r="AJ91" s="23">
        <v>0</v>
      </c>
      <c r="AK91" s="23">
        <v>0</v>
      </c>
      <c r="AL91" s="23">
        <v>0</v>
      </c>
      <c r="AM91" s="23">
        <v>0</v>
      </c>
      <c r="AN91" s="26">
        <v>0</v>
      </c>
      <c r="AO91" s="26" t="s">
        <v>339</v>
      </c>
      <c r="AP91" s="26">
        <v>31</v>
      </c>
    </row>
    <row r="92" spans="1:42" x14ac:dyDescent="0.15">
      <c r="A92" s="21" t="s">
        <v>60</v>
      </c>
      <c r="B92" s="21" t="s">
        <v>342</v>
      </c>
      <c r="C92" s="21" t="s">
        <v>172</v>
      </c>
      <c r="D92" s="21" t="s">
        <v>63</v>
      </c>
      <c r="E92" s="21" t="s">
        <v>337</v>
      </c>
      <c r="F92" s="21" t="s">
        <v>338</v>
      </c>
      <c r="G92" s="21">
        <v>0</v>
      </c>
      <c r="H92" s="21">
        <v>31</v>
      </c>
      <c r="I92" s="25">
        <v>4</v>
      </c>
      <c r="J92" s="29">
        <v>4</v>
      </c>
      <c r="K92" s="29">
        <v>4</v>
      </c>
      <c r="L92" s="29"/>
      <c r="M92" s="29"/>
      <c r="N92" s="29"/>
      <c r="P92" s="23">
        <v>27</v>
      </c>
      <c r="Q92" s="23">
        <v>31</v>
      </c>
      <c r="R92" s="23">
        <v>4</v>
      </c>
      <c r="S92" s="23">
        <v>31</v>
      </c>
      <c r="T92" s="23">
        <v>0</v>
      </c>
      <c r="U92" s="23">
        <v>0</v>
      </c>
      <c r="V92" s="23">
        <v>0</v>
      </c>
      <c r="W92" s="33">
        <v>0</v>
      </c>
      <c r="X92" s="33"/>
      <c r="Y92" s="33"/>
      <c r="Z92" s="33">
        <v>50</v>
      </c>
      <c r="AA92" s="34"/>
      <c r="AB92" s="34"/>
      <c r="AC92" s="34">
        <v>100</v>
      </c>
      <c r="AD92" s="34"/>
      <c r="AE92" s="34"/>
      <c r="AF92" s="34"/>
      <c r="AH92" s="23">
        <v>0</v>
      </c>
      <c r="AI92" s="23">
        <v>0</v>
      </c>
      <c r="AJ92" s="23">
        <v>0</v>
      </c>
      <c r="AK92" s="23">
        <v>0</v>
      </c>
      <c r="AL92" s="23">
        <v>0</v>
      </c>
      <c r="AM92" s="23">
        <v>0</v>
      </c>
      <c r="AN92" s="26">
        <v>0</v>
      </c>
      <c r="AO92" s="26" t="s">
        <v>339</v>
      </c>
      <c r="AP92" s="26">
        <v>31</v>
      </c>
    </row>
    <row r="93" spans="1:42" x14ac:dyDescent="0.15">
      <c r="A93" s="21" t="s">
        <v>60</v>
      </c>
      <c r="B93" s="21" t="s">
        <v>342</v>
      </c>
      <c r="C93" s="21" t="s">
        <v>172</v>
      </c>
      <c r="D93" s="21" t="s">
        <v>135</v>
      </c>
      <c r="E93" s="21" t="s">
        <v>337</v>
      </c>
      <c r="F93" s="21" t="s">
        <v>338</v>
      </c>
      <c r="G93" s="21">
        <v>0</v>
      </c>
      <c r="H93" s="21">
        <v>31</v>
      </c>
      <c r="I93" s="23">
        <v>4</v>
      </c>
      <c r="J93" s="29">
        <v>4</v>
      </c>
      <c r="K93" s="29">
        <v>4</v>
      </c>
      <c r="L93" s="29"/>
      <c r="M93" s="29"/>
      <c r="N93" s="29"/>
      <c r="P93" s="23">
        <v>27</v>
      </c>
      <c r="Q93" s="23">
        <v>31</v>
      </c>
      <c r="R93" s="23">
        <v>4</v>
      </c>
      <c r="S93" s="23">
        <v>31</v>
      </c>
      <c r="T93" s="23">
        <v>0</v>
      </c>
      <c r="U93" s="23">
        <v>0</v>
      </c>
      <c r="V93" s="23">
        <v>0</v>
      </c>
      <c r="W93" s="33">
        <v>0</v>
      </c>
      <c r="X93" s="33">
        <v>10</v>
      </c>
      <c r="Y93" s="33"/>
      <c r="Z93" s="33"/>
      <c r="AA93" s="35"/>
      <c r="AB93" s="35"/>
      <c r="AC93" s="35">
        <v>100</v>
      </c>
      <c r="AD93" s="35"/>
      <c r="AE93" s="35"/>
      <c r="AF93" s="35"/>
      <c r="AH93" s="23">
        <v>0</v>
      </c>
      <c r="AI93" s="23">
        <v>0</v>
      </c>
      <c r="AJ93" s="23">
        <v>0</v>
      </c>
      <c r="AK93" s="23">
        <v>0</v>
      </c>
      <c r="AL93" s="23">
        <v>0</v>
      </c>
      <c r="AM93" s="23">
        <v>0</v>
      </c>
      <c r="AN93" s="26">
        <v>0</v>
      </c>
      <c r="AO93" s="26" t="s">
        <v>339</v>
      </c>
      <c r="AP93" s="26">
        <v>31</v>
      </c>
    </row>
    <row r="94" spans="1:42" x14ac:dyDescent="0.15">
      <c r="A94" s="21" t="s">
        <v>60</v>
      </c>
      <c r="B94" s="21" t="s">
        <v>342</v>
      </c>
      <c r="C94" s="21" t="s">
        <v>172</v>
      </c>
      <c r="D94" s="21" t="s">
        <v>295</v>
      </c>
      <c r="E94" s="21" t="s">
        <v>337</v>
      </c>
      <c r="F94" s="21" t="s">
        <v>338</v>
      </c>
      <c r="G94" s="21">
        <v>0</v>
      </c>
      <c r="H94" s="21">
        <v>31</v>
      </c>
      <c r="I94" s="25">
        <v>4</v>
      </c>
      <c r="J94" s="29">
        <v>4</v>
      </c>
      <c r="K94" s="29">
        <v>4</v>
      </c>
      <c r="L94" s="29"/>
      <c r="M94" s="29"/>
      <c r="N94" s="29"/>
      <c r="P94" s="23">
        <v>27</v>
      </c>
      <c r="Q94" s="23">
        <v>31</v>
      </c>
      <c r="R94" s="23">
        <v>4</v>
      </c>
      <c r="S94" s="23">
        <v>31</v>
      </c>
      <c r="T94" s="23">
        <v>0</v>
      </c>
      <c r="U94" s="23">
        <v>0</v>
      </c>
      <c r="V94" s="23">
        <v>0</v>
      </c>
      <c r="W94" s="33">
        <v>0</v>
      </c>
      <c r="X94" s="33">
        <v>20</v>
      </c>
      <c r="Y94" s="33"/>
      <c r="Z94" s="33"/>
      <c r="AA94" s="34"/>
      <c r="AB94" s="34"/>
      <c r="AC94" s="34"/>
      <c r="AD94" s="34"/>
      <c r="AE94" s="34"/>
      <c r="AF94" s="34"/>
      <c r="AH94" s="23">
        <v>3500</v>
      </c>
      <c r="AI94" s="23">
        <v>0</v>
      </c>
      <c r="AJ94" s="23">
        <v>0</v>
      </c>
      <c r="AK94" s="23">
        <v>0</v>
      </c>
      <c r="AL94" s="23">
        <v>0</v>
      </c>
      <c r="AM94" s="23">
        <v>0</v>
      </c>
      <c r="AN94" s="26">
        <v>0</v>
      </c>
      <c r="AO94" s="26" t="s">
        <v>339</v>
      </c>
      <c r="AP94" s="26">
        <v>31</v>
      </c>
    </row>
    <row r="95" spans="1:42" x14ac:dyDescent="0.15">
      <c r="A95" s="21" t="s">
        <v>64</v>
      </c>
      <c r="B95" s="21" t="s">
        <v>335</v>
      </c>
      <c r="C95" s="21" t="s">
        <v>171</v>
      </c>
      <c r="D95" s="21" t="s">
        <v>374</v>
      </c>
      <c r="E95" s="21" t="s">
        <v>337</v>
      </c>
      <c r="F95" s="21" t="s">
        <v>338</v>
      </c>
      <c r="G95" s="21">
        <v>0</v>
      </c>
      <c r="H95" s="21">
        <v>31</v>
      </c>
      <c r="I95" s="25">
        <v>4</v>
      </c>
      <c r="J95" s="29">
        <v>5</v>
      </c>
      <c r="K95" s="29">
        <v>4</v>
      </c>
      <c r="L95" s="29"/>
      <c r="M95" s="29">
        <v>1</v>
      </c>
      <c r="N95" s="29"/>
      <c r="P95" s="23">
        <v>26</v>
      </c>
      <c r="Q95" s="23">
        <v>31</v>
      </c>
      <c r="R95" s="23">
        <v>4</v>
      </c>
      <c r="S95" s="23">
        <v>31</v>
      </c>
      <c r="T95" s="23">
        <v>0</v>
      </c>
      <c r="U95" s="23">
        <v>0</v>
      </c>
      <c r="V95" s="23">
        <v>0</v>
      </c>
      <c r="W95" s="33">
        <v>0</v>
      </c>
      <c r="X95" s="33">
        <v>90</v>
      </c>
      <c r="Y95" s="33"/>
      <c r="Z95" s="33"/>
      <c r="AA95" s="34"/>
      <c r="AB95" s="34"/>
      <c r="AC95" s="34"/>
      <c r="AD95" s="34"/>
      <c r="AE95" s="34"/>
      <c r="AF95" s="34"/>
      <c r="AH95" s="23">
        <v>0</v>
      </c>
      <c r="AI95" s="23">
        <v>0</v>
      </c>
      <c r="AJ95" s="23">
        <v>0</v>
      </c>
      <c r="AK95" s="23">
        <v>0</v>
      </c>
      <c r="AL95" s="23">
        <v>0</v>
      </c>
      <c r="AM95" s="23">
        <v>0</v>
      </c>
      <c r="AN95" s="26">
        <v>0</v>
      </c>
      <c r="AO95" s="26" t="s">
        <v>339</v>
      </c>
      <c r="AP95" s="26">
        <v>31</v>
      </c>
    </row>
    <row r="96" spans="1:42" x14ac:dyDescent="0.15">
      <c r="A96" s="21" t="s">
        <v>64</v>
      </c>
      <c r="B96" s="21" t="s">
        <v>340</v>
      </c>
      <c r="C96" s="21" t="s">
        <v>172</v>
      </c>
      <c r="D96" s="49" t="s">
        <v>375</v>
      </c>
      <c r="E96" s="21" t="s">
        <v>337</v>
      </c>
      <c r="F96" s="21" t="s">
        <v>338</v>
      </c>
      <c r="G96" s="21">
        <v>0</v>
      </c>
      <c r="H96" s="21">
        <v>31</v>
      </c>
      <c r="I96" s="25">
        <v>4</v>
      </c>
      <c r="J96" s="29">
        <v>4</v>
      </c>
      <c r="K96" s="29">
        <v>4</v>
      </c>
      <c r="L96" s="29"/>
      <c r="M96" s="29"/>
      <c r="N96" s="29"/>
      <c r="P96" s="23">
        <v>27</v>
      </c>
      <c r="Q96" s="23">
        <v>31</v>
      </c>
      <c r="R96" s="23">
        <v>4</v>
      </c>
      <c r="S96" s="23">
        <v>31</v>
      </c>
      <c r="T96" s="23">
        <v>0</v>
      </c>
      <c r="U96" s="23">
        <v>0</v>
      </c>
      <c r="V96" s="23">
        <v>0</v>
      </c>
      <c r="W96" s="33">
        <v>0</v>
      </c>
      <c r="X96" s="33"/>
      <c r="Y96" s="33"/>
      <c r="Z96" s="33"/>
      <c r="AA96" s="34"/>
      <c r="AB96" s="34"/>
      <c r="AC96" s="34"/>
      <c r="AD96" s="34"/>
      <c r="AE96" s="34"/>
      <c r="AF96" s="34"/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23">
        <v>0</v>
      </c>
      <c r="AN96" s="26">
        <v>0</v>
      </c>
      <c r="AO96" s="26" t="s">
        <v>339</v>
      </c>
      <c r="AP96" s="26">
        <v>31</v>
      </c>
    </row>
    <row r="97" spans="1:42" x14ac:dyDescent="0.15">
      <c r="A97" s="21" t="s">
        <v>64</v>
      </c>
      <c r="B97" s="21" t="s">
        <v>342</v>
      </c>
      <c r="C97" s="21" t="s">
        <v>172</v>
      </c>
      <c r="D97" s="21" t="s">
        <v>65</v>
      </c>
      <c r="E97" s="21" t="s">
        <v>337</v>
      </c>
      <c r="F97" s="21" t="s">
        <v>338</v>
      </c>
      <c r="G97" s="21">
        <v>0</v>
      </c>
      <c r="H97" s="21">
        <v>31</v>
      </c>
      <c r="I97" s="25">
        <v>4</v>
      </c>
      <c r="J97" s="29">
        <v>5</v>
      </c>
      <c r="K97" s="29">
        <v>4</v>
      </c>
      <c r="L97" s="29"/>
      <c r="M97" s="29">
        <v>1</v>
      </c>
      <c r="N97" s="29"/>
      <c r="P97" s="23">
        <v>26</v>
      </c>
      <c r="Q97" s="23">
        <v>31</v>
      </c>
      <c r="R97" s="23">
        <v>4</v>
      </c>
      <c r="S97" s="23">
        <v>31</v>
      </c>
      <c r="T97" s="23">
        <v>0</v>
      </c>
      <c r="U97" s="23">
        <v>0</v>
      </c>
      <c r="V97" s="23">
        <v>0</v>
      </c>
      <c r="W97" s="33">
        <v>0</v>
      </c>
      <c r="X97" s="33"/>
      <c r="Y97" s="33"/>
      <c r="Z97" s="33"/>
      <c r="AA97" s="34"/>
      <c r="AB97" s="34"/>
      <c r="AC97" s="34"/>
      <c r="AD97" s="34"/>
      <c r="AE97" s="34"/>
      <c r="AF97" s="34"/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23">
        <v>0</v>
      </c>
      <c r="AN97" s="26">
        <v>0</v>
      </c>
      <c r="AO97" s="26" t="s">
        <v>339</v>
      </c>
      <c r="AP97" s="26">
        <v>31</v>
      </c>
    </row>
    <row r="98" spans="1:42" x14ac:dyDescent="0.15">
      <c r="A98" s="21" t="s">
        <v>64</v>
      </c>
      <c r="B98" s="21" t="s">
        <v>342</v>
      </c>
      <c r="C98" s="21" t="s">
        <v>172</v>
      </c>
      <c r="D98" s="21" t="s">
        <v>66</v>
      </c>
      <c r="E98" s="21" t="s">
        <v>337</v>
      </c>
      <c r="F98" s="21" t="s">
        <v>338</v>
      </c>
      <c r="G98" s="21">
        <v>0</v>
      </c>
      <c r="H98" s="21">
        <v>31</v>
      </c>
      <c r="I98" s="25">
        <v>4</v>
      </c>
      <c r="J98" s="29">
        <v>5</v>
      </c>
      <c r="K98" s="29">
        <v>4</v>
      </c>
      <c r="L98" s="29"/>
      <c r="M98" s="29">
        <v>1</v>
      </c>
      <c r="N98" s="29"/>
      <c r="P98" s="23">
        <v>26</v>
      </c>
      <c r="Q98" s="23">
        <v>31</v>
      </c>
      <c r="R98" s="23">
        <v>4</v>
      </c>
      <c r="S98" s="23">
        <v>31</v>
      </c>
      <c r="T98" s="23">
        <v>0</v>
      </c>
      <c r="U98" s="23">
        <v>0</v>
      </c>
      <c r="V98" s="23">
        <v>0</v>
      </c>
      <c r="W98" s="33">
        <v>0</v>
      </c>
      <c r="X98" s="33">
        <v>10</v>
      </c>
      <c r="Y98" s="33"/>
      <c r="Z98" s="33"/>
      <c r="AA98" s="34"/>
      <c r="AB98" s="34"/>
      <c r="AC98" s="34"/>
      <c r="AD98" s="34"/>
      <c r="AE98" s="34"/>
      <c r="AF98" s="34"/>
      <c r="AH98" s="23">
        <v>0</v>
      </c>
      <c r="AI98" s="23">
        <v>0</v>
      </c>
      <c r="AJ98" s="23">
        <v>0</v>
      </c>
      <c r="AK98" s="23">
        <v>0</v>
      </c>
      <c r="AL98" s="23">
        <v>0</v>
      </c>
      <c r="AM98" s="23">
        <v>0</v>
      </c>
      <c r="AN98" s="26">
        <v>0</v>
      </c>
      <c r="AO98" s="26" t="s">
        <v>339</v>
      </c>
      <c r="AP98" s="26">
        <v>31</v>
      </c>
    </row>
    <row r="99" spans="1:42" x14ac:dyDescent="0.15">
      <c r="A99" s="21" t="s">
        <v>64</v>
      </c>
      <c r="B99" s="21" t="s">
        <v>342</v>
      </c>
      <c r="C99" s="21" t="s">
        <v>172</v>
      </c>
      <c r="D99" s="21" t="s">
        <v>67</v>
      </c>
      <c r="E99" s="21" t="s">
        <v>337</v>
      </c>
      <c r="F99" s="21" t="s">
        <v>338</v>
      </c>
      <c r="G99" s="21">
        <v>0</v>
      </c>
      <c r="H99" s="21">
        <v>31</v>
      </c>
      <c r="I99" s="25">
        <v>4</v>
      </c>
      <c r="J99" s="29">
        <v>5</v>
      </c>
      <c r="K99" s="29">
        <v>4</v>
      </c>
      <c r="L99" s="29"/>
      <c r="M99" s="29">
        <v>1</v>
      </c>
      <c r="N99" s="29"/>
      <c r="P99" s="23">
        <v>26</v>
      </c>
      <c r="Q99" s="23">
        <v>31</v>
      </c>
      <c r="R99" s="23">
        <v>4</v>
      </c>
      <c r="S99" s="23">
        <v>31</v>
      </c>
      <c r="T99" s="23">
        <v>0</v>
      </c>
      <c r="U99" s="23">
        <v>0</v>
      </c>
      <c r="V99" s="23">
        <v>0</v>
      </c>
      <c r="W99" s="33">
        <v>0</v>
      </c>
      <c r="X99" s="33">
        <v>90</v>
      </c>
      <c r="Y99" s="33"/>
      <c r="Z99" s="33"/>
      <c r="AA99" s="34"/>
      <c r="AB99" s="34"/>
      <c r="AC99" s="34"/>
      <c r="AD99" s="34"/>
      <c r="AE99" s="34"/>
      <c r="AF99" s="34"/>
      <c r="AH99" s="23">
        <v>0</v>
      </c>
      <c r="AI99" s="23">
        <v>0</v>
      </c>
      <c r="AJ99" s="23">
        <v>0</v>
      </c>
      <c r="AK99" s="23">
        <v>0</v>
      </c>
      <c r="AL99" s="23">
        <v>0</v>
      </c>
      <c r="AM99" s="23">
        <v>0</v>
      </c>
      <c r="AN99" s="26">
        <v>0</v>
      </c>
      <c r="AO99" s="26" t="s">
        <v>339</v>
      </c>
      <c r="AP99" s="26">
        <v>31</v>
      </c>
    </row>
    <row r="100" spans="1:42" x14ac:dyDescent="0.15">
      <c r="A100" s="21" t="s">
        <v>64</v>
      </c>
      <c r="B100" s="21" t="s">
        <v>342</v>
      </c>
      <c r="C100" s="21" t="s">
        <v>172</v>
      </c>
      <c r="D100" s="21" t="s">
        <v>136</v>
      </c>
      <c r="E100" s="21" t="s">
        <v>337</v>
      </c>
      <c r="F100" s="21" t="s">
        <v>338</v>
      </c>
      <c r="G100" s="21">
        <v>0</v>
      </c>
      <c r="H100" s="21">
        <v>31</v>
      </c>
      <c r="I100" s="25">
        <v>4</v>
      </c>
      <c r="J100" s="29">
        <v>5</v>
      </c>
      <c r="K100" s="29">
        <v>4</v>
      </c>
      <c r="L100" s="29"/>
      <c r="M100" s="29">
        <v>1</v>
      </c>
      <c r="N100" s="29"/>
      <c r="P100" s="23">
        <v>26</v>
      </c>
      <c r="Q100" s="23">
        <v>31</v>
      </c>
      <c r="R100" s="23">
        <v>4</v>
      </c>
      <c r="S100" s="23">
        <v>31</v>
      </c>
      <c r="T100" s="23">
        <v>0</v>
      </c>
      <c r="U100" s="23">
        <v>0</v>
      </c>
      <c r="V100" s="23">
        <v>0</v>
      </c>
      <c r="W100" s="33">
        <v>0</v>
      </c>
      <c r="X100" s="33"/>
      <c r="Y100" s="33"/>
      <c r="Z100" s="33"/>
      <c r="AA100" s="34"/>
      <c r="AB100" s="34"/>
      <c r="AC100" s="34"/>
      <c r="AD100" s="34"/>
      <c r="AE100" s="34"/>
      <c r="AF100" s="34"/>
      <c r="AH100" s="23">
        <v>0</v>
      </c>
      <c r="AI100" s="23">
        <v>0</v>
      </c>
      <c r="AJ100" s="23">
        <v>0</v>
      </c>
      <c r="AK100" s="23">
        <v>0</v>
      </c>
      <c r="AL100" s="23">
        <v>0</v>
      </c>
      <c r="AM100" s="23">
        <v>0</v>
      </c>
      <c r="AN100" s="26">
        <v>0</v>
      </c>
      <c r="AO100" s="26" t="s">
        <v>339</v>
      </c>
      <c r="AP100" s="26">
        <v>31</v>
      </c>
    </row>
    <row r="101" spans="1:42" x14ac:dyDescent="0.15">
      <c r="A101" s="21" t="s">
        <v>64</v>
      </c>
      <c r="B101" s="21" t="s">
        <v>342</v>
      </c>
      <c r="C101" s="21" t="s">
        <v>172</v>
      </c>
      <c r="D101" s="21" t="s">
        <v>179</v>
      </c>
      <c r="E101" s="21" t="s">
        <v>337</v>
      </c>
      <c r="F101" s="21" t="s">
        <v>338</v>
      </c>
      <c r="G101" s="21">
        <v>0</v>
      </c>
      <c r="H101" s="21">
        <v>31</v>
      </c>
      <c r="I101" s="25">
        <v>4</v>
      </c>
      <c r="J101" s="29">
        <v>5</v>
      </c>
      <c r="K101" s="29">
        <v>4</v>
      </c>
      <c r="L101" s="29"/>
      <c r="M101" s="29">
        <v>1</v>
      </c>
      <c r="N101" s="29"/>
      <c r="P101" s="23">
        <v>26</v>
      </c>
      <c r="Q101" s="23">
        <v>31</v>
      </c>
      <c r="R101" s="23">
        <v>4</v>
      </c>
      <c r="S101" s="23">
        <v>31</v>
      </c>
      <c r="T101" s="23">
        <v>0</v>
      </c>
      <c r="U101" s="23">
        <v>0</v>
      </c>
      <c r="V101" s="23">
        <v>0</v>
      </c>
      <c r="W101" s="33">
        <v>0</v>
      </c>
      <c r="X101" s="33">
        <v>90</v>
      </c>
      <c r="Y101" s="33"/>
      <c r="Z101" s="33"/>
      <c r="AA101" s="34"/>
      <c r="AB101" s="34"/>
      <c r="AC101" s="34"/>
      <c r="AD101" s="34"/>
      <c r="AE101" s="34"/>
      <c r="AF101" s="34"/>
      <c r="AH101" s="23">
        <v>0</v>
      </c>
      <c r="AI101" s="23">
        <v>0</v>
      </c>
      <c r="AJ101" s="23">
        <v>0</v>
      </c>
      <c r="AK101" s="23">
        <v>0</v>
      </c>
      <c r="AL101" s="23">
        <v>0</v>
      </c>
      <c r="AM101" s="23">
        <v>0</v>
      </c>
      <c r="AN101" s="26">
        <v>0</v>
      </c>
      <c r="AO101" s="26" t="s">
        <v>339</v>
      </c>
      <c r="AP101" s="26">
        <v>31</v>
      </c>
    </row>
    <row r="102" spans="1:42" x14ac:dyDescent="0.15">
      <c r="A102" s="21" t="s">
        <v>276</v>
      </c>
      <c r="B102" s="21" t="s">
        <v>15</v>
      </c>
      <c r="C102" s="21" t="s">
        <v>171</v>
      </c>
      <c r="D102" s="21" t="s">
        <v>376</v>
      </c>
      <c r="E102" s="21" t="s">
        <v>337</v>
      </c>
      <c r="F102" s="21" t="s">
        <v>338</v>
      </c>
      <c r="G102" s="21">
        <v>0</v>
      </c>
      <c r="H102" s="21">
        <v>31</v>
      </c>
      <c r="I102" s="25">
        <v>4</v>
      </c>
      <c r="J102" s="29">
        <v>4</v>
      </c>
      <c r="K102" s="29">
        <v>4</v>
      </c>
      <c r="L102" s="29"/>
      <c r="M102" s="29"/>
      <c r="N102" s="29"/>
      <c r="P102" s="23">
        <v>27</v>
      </c>
      <c r="Q102" s="23">
        <v>31</v>
      </c>
      <c r="R102" s="23">
        <v>4</v>
      </c>
      <c r="S102" s="23">
        <v>31</v>
      </c>
      <c r="T102" s="23">
        <v>0</v>
      </c>
      <c r="U102" s="23">
        <v>0</v>
      </c>
      <c r="V102" s="23">
        <v>0</v>
      </c>
      <c r="W102" s="33">
        <v>0</v>
      </c>
      <c r="X102" s="33">
        <v>90</v>
      </c>
      <c r="Y102" s="33"/>
      <c r="Z102" s="33"/>
      <c r="AA102" s="34"/>
      <c r="AB102" s="34"/>
      <c r="AC102" s="34"/>
      <c r="AD102" s="34"/>
      <c r="AE102" s="34"/>
      <c r="AF102" s="34"/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23">
        <v>0</v>
      </c>
      <c r="AN102" s="26">
        <v>0</v>
      </c>
      <c r="AO102" s="26" t="s">
        <v>339</v>
      </c>
      <c r="AP102" s="26">
        <v>31</v>
      </c>
    </row>
    <row r="103" spans="1:42" x14ac:dyDescent="0.15">
      <c r="A103" s="21" t="s">
        <v>68</v>
      </c>
      <c r="B103" s="21" t="s">
        <v>340</v>
      </c>
      <c r="C103" s="21" t="s">
        <v>172</v>
      </c>
      <c r="D103" s="21" t="s">
        <v>377</v>
      </c>
      <c r="E103" s="21" t="s">
        <v>337</v>
      </c>
      <c r="F103" s="21" t="s">
        <v>338</v>
      </c>
      <c r="G103" s="21">
        <v>0</v>
      </c>
      <c r="H103" s="21">
        <v>31</v>
      </c>
      <c r="I103" s="25">
        <v>4</v>
      </c>
      <c r="J103" s="29">
        <v>5</v>
      </c>
      <c r="K103" s="29">
        <v>4</v>
      </c>
      <c r="L103" s="29"/>
      <c r="M103" s="29">
        <v>1</v>
      </c>
      <c r="N103" s="29"/>
      <c r="P103" s="23">
        <v>26</v>
      </c>
      <c r="Q103" s="23">
        <v>31</v>
      </c>
      <c r="R103" s="23">
        <v>4</v>
      </c>
      <c r="S103" s="23">
        <v>31</v>
      </c>
      <c r="T103" s="23">
        <v>0</v>
      </c>
      <c r="U103" s="23">
        <v>0</v>
      </c>
      <c r="V103" s="23">
        <v>0</v>
      </c>
      <c r="W103" s="33">
        <v>0</v>
      </c>
      <c r="X103" s="33"/>
      <c r="Y103" s="33"/>
      <c r="Z103" s="33"/>
      <c r="AA103" s="34"/>
      <c r="AB103" s="34"/>
      <c r="AC103" s="34"/>
      <c r="AD103" s="34"/>
      <c r="AE103" s="34"/>
      <c r="AF103" s="34"/>
      <c r="AH103" s="23">
        <v>0</v>
      </c>
      <c r="AI103" s="23">
        <v>0</v>
      </c>
      <c r="AJ103" s="23">
        <v>0</v>
      </c>
      <c r="AK103" s="23">
        <v>0</v>
      </c>
      <c r="AL103" s="23">
        <v>0</v>
      </c>
      <c r="AM103" s="23">
        <v>0</v>
      </c>
      <c r="AN103" s="26">
        <v>0</v>
      </c>
      <c r="AO103" s="26" t="s">
        <v>339</v>
      </c>
      <c r="AP103" s="26">
        <v>31</v>
      </c>
    </row>
    <row r="104" spans="1:42" x14ac:dyDescent="0.15">
      <c r="A104" s="21" t="s">
        <v>68</v>
      </c>
      <c r="B104" s="21" t="s">
        <v>335</v>
      </c>
      <c r="C104" s="21" t="s">
        <v>171</v>
      </c>
      <c r="D104" s="21" t="s">
        <v>378</v>
      </c>
      <c r="E104" s="21" t="s">
        <v>337</v>
      </c>
      <c r="F104" s="21" t="s">
        <v>338</v>
      </c>
      <c r="G104" s="21">
        <v>0</v>
      </c>
      <c r="H104" s="21">
        <v>31</v>
      </c>
      <c r="I104" s="25">
        <v>4</v>
      </c>
      <c r="J104" s="29">
        <v>3</v>
      </c>
      <c r="K104" s="29">
        <v>3</v>
      </c>
      <c r="L104" s="29"/>
      <c r="M104" s="29"/>
      <c r="N104" s="29"/>
      <c r="P104" s="23">
        <v>28</v>
      </c>
      <c r="Q104" s="23">
        <v>31</v>
      </c>
      <c r="R104" s="23">
        <v>4</v>
      </c>
      <c r="S104" s="23">
        <v>31</v>
      </c>
      <c r="T104" s="23">
        <v>0</v>
      </c>
      <c r="U104" s="23">
        <v>0</v>
      </c>
      <c r="V104" s="23">
        <v>0</v>
      </c>
      <c r="W104" s="33">
        <v>0</v>
      </c>
      <c r="X104" s="33">
        <v>20</v>
      </c>
      <c r="Y104" s="33"/>
      <c r="Z104" s="33"/>
      <c r="AA104" s="34"/>
      <c r="AB104" s="34"/>
      <c r="AC104" s="34"/>
      <c r="AD104" s="34"/>
      <c r="AE104" s="34"/>
      <c r="AF104" s="34"/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23">
        <v>0</v>
      </c>
      <c r="AN104" s="26">
        <v>0</v>
      </c>
      <c r="AO104" s="26" t="s">
        <v>339</v>
      </c>
      <c r="AP104" s="26">
        <v>31</v>
      </c>
    </row>
    <row r="105" spans="1:42" x14ac:dyDescent="0.15">
      <c r="A105" s="21" t="s">
        <v>68</v>
      </c>
      <c r="B105" s="21" t="s">
        <v>342</v>
      </c>
      <c r="C105" s="21" t="s">
        <v>172</v>
      </c>
      <c r="D105" s="21" t="s">
        <v>69</v>
      </c>
      <c r="E105" s="21" t="s">
        <v>337</v>
      </c>
      <c r="F105" s="21" t="s">
        <v>338</v>
      </c>
      <c r="G105" s="21">
        <v>0</v>
      </c>
      <c r="H105" s="21">
        <v>31</v>
      </c>
      <c r="I105" s="25">
        <v>4</v>
      </c>
      <c r="J105" s="29">
        <v>4</v>
      </c>
      <c r="K105" s="29">
        <v>4</v>
      </c>
      <c r="L105" s="29"/>
      <c r="M105" s="29"/>
      <c r="N105" s="29"/>
      <c r="P105" s="23">
        <v>27</v>
      </c>
      <c r="Q105" s="23">
        <v>31</v>
      </c>
      <c r="R105" s="23">
        <v>4</v>
      </c>
      <c r="S105" s="23">
        <v>31</v>
      </c>
      <c r="T105" s="23">
        <v>0</v>
      </c>
      <c r="U105" s="23">
        <v>0</v>
      </c>
      <c r="V105" s="23">
        <v>0</v>
      </c>
      <c r="W105" s="33">
        <v>0</v>
      </c>
      <c r="X105" s="33"/>
      <c r="Y105" s="33"/>
      <c r="Z105" s="33">
        <v>50</v>
      </c>
      <c r="AA105" s="34"/>
      <c r="AB105" s="34"/>
      <c r="AC105" s="34"/>
      <c r="AD105" s="34"/>
      <c r="AE105" s="34"/>
      <c r="AF105" s="34"/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23">
        <v>0</v>
      </c>
      <c r="AN105" s="26">
        <v>0</v>
      </c>
      <c r="AO105" s="26" t="s">
        <v>339</v>
      </c>
      <c r="AP105" s="26">
        <v>31</v>
      </c>
    </row>
    <row r="106" spans="1:42" x14ac:dyDescent="0.15">
      <c r="A106" s="21" t="s">
        <v>68</v>
      </c>
      <c r="B106" s="21" t="s">
        <v>342</v>
      </c>
      <c r="C106" s="21" t="s">
        <v>172</v>
      </c>
      <c r="D106" s="21" t="s">
        <v>70</v>
      </c>
      <c r="E106" s="21" t="s">
        <v>337</v>
      </c>
      <c r="F106" s="21" t="s">
        <v>338</v>
      </c>
      <c r="G106" s="21">
        <v>0</v>
      </c>
      <c r="H106" s="21">
        <v>31</v>
      </c>
      <c r="I106" s="25">
        <v>4</v>
      </c>
      <c r="J106" s="29">
        <v>5</v>
      </c>
      <c r="K106" s="29">
        <v>4</v>
      </c>
      <c r="L106" s="29"/>
      <c r="M106" s="29">
        <v>1</v>
      </c>
      <c r="N106" s="29"/>
      <c r="P106" s="23">
        <v>26</v>
      </c>
      <c r="Q106" s="23">
        <v>31</v>
      </c>
      <c r="R106" s="23">
        <v>4</v>
      </c>
      <c r="S106" s="23">
        <v>31</v>
      </c>
      <c r="T106" s="23">
        <v>0</v>
      </c>
      <c r="U106" s="23">
        <v>0</v>
      </c>
      <c r="V106" s="23">
        <v>0</v>
      </c>
      <c r="W106" s="33">
        <v>0</v>
      </c>
      <c r="X106" s="33"/>
      <c r="Y106" s="33"/>
      <c r="Z106" s="33"/>
      <c r="AA106" s="34"/>
      <c r="AB106" s="34"/>
      <c r="AC106" s="34"/>
      <c r="AD106" s="34"/>
      <c r="AE106" s="34"/>
      <c r="AF106" s="34"/>
      <c r="AH106" s="23">
        <v>0</v>
      </c>
      <c r="AI106" s="23">
        <v>0</v>
      </c>
      <c r="AJ106" s="23">
        <v>0</v>
      </c>
      <c r="AK106" s="23">
        <v>0</v>
      </c>
      <c r="AL106" s="23">
        <v>0</v>
      </c>
      <c r="AM106" s="23">
        <v>0</v>
      </c>
      <c r="AN106" s="26">
        <v>0</v>
      </c>
      <c r="AO106" s="26" t="s">
        <v>339</v>
      </c>
      <c r="AP106" s="26">
        <v>31</v>
      </c>
    </row>
    <row r="107" spans="1:42" x14ac:dyDescent="0.15">
      <c r="A107" s="21" t="s">
        <v>68</v>
      </c>
      <c r="B107" s="21" t="s">
        <v>342</v>
      </c>
      <c r="C107" s="21" t="s">
        <v>172</v>
      </c>
      <c r="D107" s="21" t="s">
        <v>152</v>
      </c>
      <c r="E107" s="21" t="s">
        <v>337</v>
      </c>
      <c r="F107" s="21" t="s">
        <v>338</v>
      </c>
      <c r="G107" s="21">
        <v>0</v>
      </c>
      <c r="H107" s="21">
        <v>31</v>
      </c>
      <c r="I107" s="25">
        <v>4</v>
      </c>
      <c r="J107" s="29">
        <v>5</v>
      </c>
      <c r="K107" s="29">
        <v>4</v>
      </c>
      <c r="L107" s="29"/>
      <c r="M107" s="29">
        <v>1</v>
      </c>
      <c r="N107" s="29"/>
      <c r="P107" s="23">
        <v>26</v>
      </c>
      <c r="Q107" s="23">
        <v>31</v>
      </c>
      <c r="R107" s="23">
        <v>4</v>
      </c>
      <c r="S107" s="23">
        <v>31</v>
      </c>
      <c r="T107" s="23">
        <v>0</v>
      </c>
      <c r="U107" s="23">
        <v>0</v>
      </c>
      <c r="V107" s="23">
        <v>0</v>
      </c>
      <c r="W107" s="33">
        <v>0</v>
      </c>
      <c r="X107" s="33"/>
      <c r="Y107" s="33"/>
      <c r="Z107" s="33"/>
      <c r="AA107" s="34"/>
      <c r="AB107" s="34"/>
      <c r="AC107" s="34"/>
      <c r="AD107" s="34"/>
      <c r="AE107" s="34"/>
      <c r="AF107" s="34"/>
      <c r="AH107" s="23">
        <v>0</v>
      </c>
      <c r="AI107" s="23">
        <v>0</v>
      </c>
      <c r="AJ107" s="23">
        <v>0</v>
      </c>
      <c r="AK107" s="23">
        <v>0</v>
      </c>
      <c r="AL107" s="23">
        <v>0</v>
      </c>
      <c r="AM107" s="23">
        <v>0</v>
      </c>
      <c r="AN107" s="26">
        <v>0</v>
      </c>
      <c r="AO107" s="26" t="s">
        <v>339</v>
      </c>
      <c r="AP107" s="26">
        <v>31</v>
      </c>
    </row>
    <row r="108" spans="1:42" x14ac:dyDescent="0.15">
      <c r="A108" s="21" t="s">
        <v>68</v>
      </c>
      <c r="B108" s="21" t="s">
        <v>342</v>
      </c>
      <c r="C108" s="21" t="s">
        <v>172</v>
      </c>
      <c r="D108" s="21" t="s">
        <v>180</v>
      </c>
      <c r="E108" s="21" t="s">
        <v>337</v>
      </c>
      <c r="F108" s="21" t="s">
        <v>338</v>
      </c>
      <c r="G108" s="21">
        <v>0</v>
      </c>
      <c r="H108" s="21">
        <v>31</v>
      </c>
      <c r="I108" s="25">
        <v>4</v>
      </c>
      <c r="J108" s="29">
        <v>5</v>
      </c>
      <c r="K108" s="29">
        <v>4</v>
      </c>
      <c r="L108" s="29"/>
      <c r="M108" s="29">
        <v>1</v>
      </c>
      <c r="N108" s="29"/>
      <c r="P108" s="23">
        <v>26</v>
      </c>
      <c r="Q108" s="23">
        <v>31</v>
      </c>
      <c r="R108" s="23">
        <v>4</v>
      </c>
      <c r="S108" s="23">
        <v>31</v>
      </c>
      <c r="T108" s="23">
        <v>0</v>
      </c>
      <c r="U108" s="23">
        <v>0</v>
      </c>
      <c r="V108" s="23">
        <v>0</v>
      </c>
      <c r="W108" s="33">
        <v>0</v>
      </c>
      <c r="X108" s="33"/>
      <c r="Y108" s="33"/>
      <c r="Z108" s="33"/>
      <c r="AA108" s="34"/>
      <c r="AB108" s="34"/>
      <c r="AC108" s="34"/>
      <c r="AD108" s="34"/>
      <c r="AE108" s="34"/>
      <c r="AF108" s="34"/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23">
        <v>0</v>
      </c>
      <c r="AN108" s="26">
        <v>0</v>
      </c>
      <c r="AO108" s="26" t="s">
        <v>339</v>
      </c>
      <c r="AP108" s="26">
        <v>31</v>
      </c>
    </row>
    <row r="109" spans="1:42" x14ac:dyDescent="0.15">
      <c r="A109" s="21" t="s">
        <v>68</v>
      </c>
      <c r="B109" s="21" t="s">
        <v>342</v>
      </c>
      <c r="C109" s="21" t="s">
        <v>172</v>
      </c>
      <c r="D109" s="21" t="s">
        <v>248</v>
      </c>
      <c r="E109" s="21" t="s">
        <v>173</v>
      </c>
      <c r="F109" s="21" t="s">
        <v>338</v>
      </c>
      <c r="G109" s="21">
        <v>0</v>
      </c>
      <c r="H109" s="21">
        <v>31</v>
      </c>
      <c r="I109" s="25">
        <v>4</v>
      </c>
      <c r="J109" s="29">
        <v>4</v>
      </c>
      <c r="K109" s="29">
        <v>4</v>
      </c>
      <c r="L109" s="29"/>
      <c r="M109" s="29"/>
      <c r="N109" s="29"/>
      <c r="P109" s="23">
        <v>27</v>
      </c>
      <c r="Q109" s="23">
        <v>31</v>
      </c>
      <c r="R109" s="23">
        <v>4</v>
      </c>
      <c r="S109" s="23">
        <v>31</v>
      </c>
      <c r="T109" s="23">
        <v>0</v>
      </c>
      <c r="U109" s="23">
        <v>0</v>
      </c>
      <c r="V109" s="23">
        <v>0</v>
      </c>
      <c r="W109" s="33">
        <v>0</v>
      </c>
      <c r="X109" s="33"/>
      <c r="Y109" s="33"/>
      <c r="Z109" s="33"/>
      <c r="AA109" s="34"/>
      <c r="AB109" s="34">
        <v>900</v>
      </c>
      <c r="AC109" s="34"/>
      <c r="AD109" s="34"/>
      <c r="AE109" s="34">
        <v>300</v>
      </c>
      <c r="AF109" s="34"/>
      <c r="AH109" s="23">
        <v>0</v>
      </c>
      <c r="AI109" s="23">
        <v>0</v>
      </c>
      <c r="AJ109" s="23">
        <v>0</v>
      </c>
      <c r="AK109" s="23">
        <v>0</v>
      </c>
      <c r="AL109" s="23">
        <v>0</v>
      </c>
      <c r="AM109" s="23">
        <v>0</v>
      </c>
      <c r="AN109" s="26">
        <v>0</v>
      </c>
      <c r="AO109" s="26" t="s">
        <v>339</v>
      </c>
      <c r="AP109" s="26">
        <v>31</v>
      </c>
    </row>
    <row r="110" spans="1:42" x14ac:dyDescent="0.15">
      <c r="A110" s="21" t="s">
        <v>174</v>
      </c>
      <c r="B110" s="21" t="s">
        <v>72</v>
      </c>
      <c r="C110" s="21" t="s">
        <v>171</v>
      </c>
      <c r="D110" s="21" t="s">
        <v>379</v>
      </c>
      <c r="E110" s="21" t="s">
        <v>337</v>
      </c>
      <c r="F110" s="21" t="s">
        <v>338</v>
      </c>
      <c r="G110" s="21">
        <v>0</v>
      </c>
      <c r="H110" s="21">
        <v>31</v>
      </c>
      <c r="I110" s="25">
        <v>4</v>
      </c>
      <c r="J110" s="29">
        <v>5</v>
      </c>
      <c r="K110" s="29">
        <v>4</v>
      </c>
      <c r="L110" s="29"/>
      <c r="M110" s="29">
        <v>1</v>
      </c>
      <c r="N110" s="29"/>
      <c r="P110" s="23">
        <v>26</v>
      </c>
      <c r="Q110" s="23">
        <v>31</v>
      </c>
      <c r="R110" s="23">
        <v>4</v>
      </c>
      <c r="S110" s="23">
        <v>31</v>
      </c>
      <c r="T110" s="23">
        <v>0</v>
      </c>
      <c r="U110" s="23">
        <v>0</v>
      </c>
      <c r="V110" s="23">
        <v>0</v>
      </c>
      <c r="W110" s="33">
        <v>0</v>
      </c>
      <c r="X110" s="33">
        <v>180</v>
      </c>
      <c r="Y110" s="33">
        <v>10</v>
      </c>
      <c r="Z110" s="33"/>
      <c r="AA110" s="34"/>
      <c r="AB110" s="34"/>
      <c r="AC110" s="34"/>
      <c r="AD110" s="34"/>
      <c r="AE110" s="34"/>
      <c r="AF110" s="34"/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23">
        <v>0</v>
      </c>
      <c r="AN110" s="26">
        <v>0</v>
      </c>
      <c r="AO110" s="26" t="s">
        <v>339</v>
      </c>
      <c r="AP110" s="26">
        <v>31</v>
      </c>
    </row>
    <row r="111" spans="1:42" x14ac:dyDescent="0.15">
      <c r="A111" s="21" t="s">
        <v>71</v>
      </c>
      <c r="B111" s="21" t="s">
        <v>335</v>
      </c>
      <c r="C111" s="21" t="s">
        <v>171</v>
      </c>
      <c r="D111" s="21" t="s">
        <v>380</v>
      </c>
      <c r="E111" s="21" t="s">
        <v>337</v>
      </c>
      <c r="F111" s="21" t="s">
        <v>338</v>
      </c>
      <c r="G111" s="21">
        <v>0</v>
      </c>
      <c r="H111" s="21">
        <v>31</v>
      </c>
      <c r="I111" s="25">
        <v>4</v>
      </c>
      <c r="J111" s="29">
        <v>4</v>
      </c>
      <c r="K111" s="29">
        <v>4</v>
      </c>
      <c r="L111" s="29"/>
      <c r="M111" s="29"/>
      <c r="N111" s="29"/>
      <c r="P111" s="23">
        <v>27</v>
      </c>
      <c r="Q111" s="23">
        <v>31</v>
      </c>
      <c r="R111" s="23">
        <v>4</v>
      </c>
      <c r="S111" s="23">
        <v>31</v>
      </c>
      <c r="T111" s="23">
        <v>0</v>
      </c>
      <c r="U111" s="23">
        <v>0</v>
      </c>
      <c r="V111" s="23">
        <v>0</v>
      </c>
      <c r="W111" s="33">
        <v>0</v>
      </c>
      <c r="X111" s="33"/>
      <c r="Y111" s="33"/>
      <c r="Z111" s="33"/>
      <c r="AA111" s="34"/>
      <c r="AB111" s="34"/>
      <c r="AC111" s="34"/>
      <c r="AD111" s="34"/>
      <c r="AE111" s="34"/>
      <c r="AF111" s="34"/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23">
        <v>0</v>
      </c>
      <c r="AN111" s="26">
        <v>0</v>
      </c>
      <c r="AO111" s="26" t="s">
        <v>339</v>
      </c>
      <c r="AP111" s="26">
        <v>31</v>
      </c>
    </row>
    <row r="112" spans="1:42" x14ac:dyDescent="0.15">
      <c r="A112" s="21" t="s">
        <v>71</v>
      </c>
      <c r="B112" s="21" t="s">
        <v>342</v>
      </c>
      <c r="C112" s="21" t="s">
        <v>172</v>
      </c>
      <c r="D112" s="21" t="s">
        <v>73</v>
      </c>
      <c r="E112" s="21" t="s">
        <v>337</v>
      </c>
      <c r="F112" s="21" t="s">
        <v>338</v>
      </c>
      <c r="G112" s="21">
        <v>0</v>
      </c>
      <c r="H112" s="21">
        <v>31</v>
      </c>
      <c r="I112" s="25">
        <v>4</v>
      </c>
      <c r="J112" s="29">
        <v>4</v>
      </c>
      <c r="K112" s="29">
        <v>4</v>
      </c>
      <c r="L112" s="29"/>
      <c r="M112" s="29"/>
      <c r="N112" s="29"/>
      <c r="P112" s="23">
        <v>27</v>
      </c>
      <c r="Q112" s="23">
        <v>31</v>
      </c>
      <c r="R112" s="23">
        <v>4</v>
      </c>
      <c r="S112" s="23">
        <v>31</v>
      </c>
      <c r="T112" s="23">
        <v>0</v>
      </c>
      <c r="U112" s="23">
        <v>0</v>
      </c>
      <c r="V112" s="23">
        <v>0</v>
      </c>
      <c r="W112" s="33">
        <v>0</v>
      </c>
      <c r="X112" s="33"/>
      <c r="Y112" s="33"/>
      <c r="Z112" s="33"/>
      <c r="AA112" s="34"/>
      <c r="AB112" s="34"/>
      <c r="AC112" s="34">
        <v>100</v>
      </c>
      <c r="AD112" s="34"/>
      <c r="AE112" s="34"/>
      <c r="AF112" s="34"/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23">
        <v>0</v>
      </c>
      <c r="AN112" s="26">
        <v>0</v>
      </c>
      <c r="AO112" s="26" t="s">
        <v>339</v>
      </c>
      <c r="AP112" s="26">
        <v>31</v>
      </c>
    </row>
    <row r="113" spans="1:42" x14ac:dyDescent="0.15">
      <c r="A113" s="21" t="s">
        <v>71</v>
      </c>
      <c r="B113" s="21" t="s">
        <v>342</v>
      </c>
      <c r="C113" s="21" t="s">
        <v>172</v>
      </c>
      <c r="D113" s="21" t="s">
        <v>107</v>
      </c>
      <c r="E113" s="21" t="s">
        <v>337</v>
      </c>
      <c r="F113" s="21" t="s">
        <v>338</v>
      </c>
      <c r="G113" s="21">
        <v>0</v>
      </c>
      <c r="H113" s="21">
        <v>31</v>
      </c>
      <c r="I113" s="25">
        <v>4</v>
      </c>
      <c r="J113" s="29">
        <v>4</v>
      </c>
      <c r="K113" s="29">
        <v>4</v>
      </c>
      <c r="L113" s="29"/>
      <c r="M113" s="29"/>
      <c r="N113" s="29"/>
      <c r="P113" s="23">
        <v>27</v>
      </c>
      <c r="Q113" s="23">
        <v>31</v>
      </c>
      <c r="R113" s="23">
        <v>4</v>
      </c>
      <c r="S113" s="23">
        <v>31</v>
      </c>
      <c r="T113" s="23">
        <v>0</v>
      </c>
      <c r="U113" s="23">
        <v>0</v>
      </c>
      <c r="V113" s="23">
        <v>0</v>
      </c>
      <c r="W113" s="33">
        <v>0</v>
      </c>
      <c r="X113" s="33">
        <v>20</v>
      </c>
      <c r="Y113" s="33"/>
      <c r="Z113" s="33"/>
      <c r="AA113" s="34"/>
      <c r="AB113" s="34"/>
      <c r="AC113" s="34">
        <v>100</v>
      </c>
      <c r="AD113" s="34"/>
      <c r="AE113" s="34">
        <v>300</v>
      </c>
      <c r="AF113" s="34"/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23">
        <v>0</v>
      </c>
      <c r="AN113" s="26">
        <v>0</v>
      </c>
      <c r="AO113" s="26" t="s">
        <v>339</v>
      </c>
      <c r="AP113" s="26">
        <v>31</v>
      </c>
    </row>
    <row r="114" spans="1:42" x14ac:dyDescent="0.15">
      <c r="A114" s="21" t="s">
        <v>71</v>
      </c>
      <c r="B114" s="21" t="s">
        <v>342</v>
      </c>
      <c r="C114" s="21" t="s">
        <v>172</v>
      </c>
      <c r="D114" s="21" t="s">
        <v>75</v>
      </c>
      <c r="E114" s="21" t="s">
        <v>337</v>
      </c>
      <c r="F114" s="21" t="s">
        <v>338</v>
      </c>
      <c r="G114" s="21">
        <v>0</v>
      </c>
      <c r="H114" s="21">
        <v>31</v>
      </c>
      <c r="I114" s="25">
        <v>4</v>
      </c>
      <c r="J114" s="29">
        <v>4</v>
      </c>
      <c r="K114" s="29">
        <v>4</v>
      </c>
      <c r="L114" s="29"/>
      <c r="M114" s="29"/>
      <c r="N114" s="29"/>
      <c r="P114" s="23">
        <v>27</v>
      </c>
      <c r="Q114" s="23">
        <v>31</v>
      </c>
      <c r="R114" s="23">
        <v>4</v>
      </c>
      <c r="S114" s="23">
        <v>31</v>
      </c>
      <c r="T114" s="23">
        <v>0</v>
      </c>
      <c r="U114" s="23">
        <v>0</v>
      </c>
      <c r="V114" s="23">
        <v>0</v>
      </c>
      <c r="W114" s="33">
        <v>0</v>
      </c>
      <c r="X114" s="33"/>
      <c r="Y114" s="33"/>
      <c r="Z114" s="33">
        <v>50</v>
      </c>
      <c r="AA114" s="34"/>
      <c r="AB114" s="34"/>
      <c r="AC114" s="34"/>
      <c r="AD114" s="34"/>
      <c r="AE114" s="34"/>
      <c r="AF114" s="34"/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23">
        <v>0</v>
      </c>
      <c r="AN114" s="26">
        <v>0</v>
      </c>
      <c r="AO114" s="26" t="s">
        <v>339</v>
      </c>
      <c r="AP114" s="26">
        <v>31</v>
      </c>
    </row>
    <row r="115" spans="1:42" x14ac:dyDescent="0.15">
      <c r="A115" s="21" t="s">
        <v>71</v>
      </c>
      <c r="B115" s="21" t="s">
        <v>342</v>
      </c>
      <c r="C115" s="21" t="s">
        <v>172</v>
      </c>
      <c r="D115" s="21" t="s">
        <v>74</v>
      </c>
      <c r="E115" s="21" t="s">
        <v>337</v>
      </c>
      <c r="F115" s="21" t="s">
        <v>338</v>
      </c>
      <c r="G115" s="21">
        <v>0</v>
      </c>
      <c r="H115" s="21">
        <v>31</v>
      </c>
      <c r="I115" s="25">
        <v>4</v>
      </c>
      <c r="J115" s="29">
        <v>4</v>
      </c>
      <c r="K115" s="29">
        <v>4</v>
      </c>
      <c r="L115" s="29"/>
      <c r="M115" s="29"/>
      <c r="N115" s="29"/>
      <c r="P115" s="23">
        <v>27</v>
      </c>
      <c r="Q115" s="23">
        <v>31</v>
      </c>
      <c r="R115" s="23">
        <v>4</v>
      </c>
      <c r="S115" s="23">
        <v>31</v>
      </c>
      <c r="T115" s="23">
        <v>0</v>
      </c>
      <c r="U115" s="23">
        <v>0</v>
      </c>
      <c r="V115" s="23">
        <v>0</v>
      </c>
      <c r="W115" s="33">
        <v>0</v>
      </c>
      <c r="X115" s="33">
        <v>20</v>
      </c>
      <c r="Y115" s="33"/>
      <c r="Z115" s="33"/>
      <c r="AA115" s="34"/>
      <c r="AB115" s="34"/>
      <c r="AC115" s="34">
        <v>100</v>
      </c>
      <c r="AD115" s="34"/>
      <c r="AE115" s="34"/>
      <c r="AF115" s="34"/>
      <c r="AH115" s="23">
        <v>0</v>
      </c>
      <c r="AI115" s="23">
        <v>0</v>
      </c>
      <c r="AJ115" s="23">
        <v>0</v>
      </c>
      <c r="AK115" s="23">
        <v>0</v>
      </c>
      <c r="AL115" s="23">
        <v>0</v>
      </c>
      <c r="AM115" s="23">
        <v>0</v>
      </c>
      <c r="AN115" s="26">
        <v>0</v>
      </c>
      <c r="AO115" s="26" t="s">
        <v>339</v>
      </c>
      <c r="AP115" s="26">
        <v>31</v>
      </c>
    </row>
    <row r="116" spans="1:42" x14ac:dyDescent="0.15">
      <c r="A116" s="21" t="s">
        <v>71</v>
      </c>
      <c r="B116" s="21" t="s">
        <v>340</v>
      </c>
      <c r="C116" s="21" t="s">
        <v>172</v>
      </c>
      <c r="D116" s="21" t="s">
        <v>381</v>
      </c>
      <c r="E116" s="21" t="s">
        <v>173</v>
      </c>
      <c r="F116" s="21" t="s">
        <v>338</v>
      </c>
      <c r="G116" s="21">
        <v>0</v>
      </c>
      <c r="H116" s="21">
        <v>15</v>
      </c>
      <c r="I116" s="25">
        <v>2</v>
      </c>
      <c r="J116" s="29">
        <v>2</v>
      </c>
      <c r="K116" s="29">
        <v>2</v>
      </c>
      <c r="L116" s="29"/>
      <c r="M116" s="29"/>
      <c r="N116" s="29"/>
      <c r="P116" s="23">
        <v>13</v>
      </c>
      <c r="Q116" s="23">
        <v>15</v>
      </c>
      <c r="R116" s="23">
        <v>2</v>
      </c>
      <c r="S116" s="23">
        <v>15</v>
      </c>
      <c r="T116" s="23">
        <v>0</v>
      </c>
      <c r="U116" s="23">
        <v>0</v>
      </c>
      <c r="V116" s="23">
        <v>0</v>
      </c>
      <c r="W116" s="33">
        <v>0</v>
      </c>
      <c r="X116" s="33">
        <v>10</v>
      </c>
      <c r="Y116" s="33"/>
      <c r="Z116" s="33"/>
      <c r="AA116" s="34"/>
      <c r="AB116" s="34"/>
      <c r="AC116" s="34"/>
      <c r="AD116" s="34"/>
      <c r="AE116" s="34"/>
      <c r="AF116" s="34"/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23">
        <v>0</v>
      </c>
      <c r="AN116" s="26">
        <v>0</v>
      </c>
      <c r="AO116" s="26" t="s">
        <v>339</v>
      </c>
      <c r="AP116" s="26">
        <v>15</v>
      </c>
    </row>
    <row r="117" spans="1:42" x14ac:dyDescent="0.15">
      <c r="A117" s="21" t="s">
        <v>71</v>
      </c>
      <c r="B117" s="21" t="s">
        <v>342</v>
      </c>
      <c r="C117" s="21" t="s">
        <v>172</v>
      </c>
      <c r="D117" s="21" t="s">
        <v>277</v>
      </c>
      <c r="E117" s="21" t="s">
        <v>337</v>
      </c>
      <c r="F117" s="21" t="s">
        <v>338</v>
      </c>
      <c r="G117" s="21">
        <v>0</v>
      </c>
      <c r="H117" s="21">
        <v>31</v>
      </c>
      <c r="I117" s="25">
        <v>4</v>
      </c>
      <c r="J117" s="29">
        <v>4</v>
      </c>
      <c r="K117" s="29">
        <v>4</v>
      </c>
      <c r="L117" s="29"/>
      <c r="M117" s="29"/>
      <c r="N117" s="29"/>
      <c r="P117" s="23">
        <v>27</v>
      </c>
      <c r="Q117" s="23">
        <v>31</v>
      </c>
      <c r="R117" s="23">
        <v>4</v>
      </c>
      <c r="S117" s="23">
        <v>31</v>
      </c>
      <c r="T117" s="23">
        <v>0</v>
      </c>
      <c r="U117" s="23">
        <v>0</v>
      </c>
      <c r="V117" s="23">
        <v>0</v>
      </c>
      <c r="W117" s="33">
        <v>0</v>
      </c>
      <c r="X117" s="33">
        <v>10</v>
      </c>
      <c r="Y117" s="33">
        <v>20</v>
      </c>
      <c r="Z117" s="33"/>
      <c r="AA117" s="34"/>
      <c r="AB117" s="34"/>
      <c r="AC117" s="34"/>
      <c r="AD117" s="34"/>
      <c r="AE117" s="34"/>
      <c r="AF117" s="34"/>
      <c r="AH117" s="23">
        <v>4000</v>
      </c>
      <c r="AI117" s="23">
        <v>0</v>
      </c>
      <c r="AJ117" s="23">
        <v>0</v>
      </c>
      <c r="AK117" s="23">
        <v>0</v>
      </c>
      <c r="AL117" s="23">
        <v>0</v>
      </c>
      <c r="AM117" s="23">
        <v>0</v>
      </c>
      <c r="AN117" s="26">
        <v>0</v>
      </c>
      <c r="AO117" s="26" t="s">
        <v>339</v>
      </c>
      <c r="AP117" s="26">
        <v>31</v>
      </c>
    </row>
    <row r="118" spans="1:42" x14ac:dyDescent="0.15">
      <c r="A118" s="21" t="s">
        <v>77</v>
      </c>
      <c r="B118" s="21" t="s">
        <v>342</v>
      </c>
      <c r="C118" s="21" t="s">
        <v>172</v>
      </c>
      <c r="D118" s="21" t="s">
        <v>78</v>
      </c>
      <c r="E118" s="21" t="s">
        <v>337</v>
      </c>
      <c r="F118" s="21" t="s">
        <v>338</v>
      </c>
      <c r="G118" s="21">
        <v>0</v>
      </c>
      <c r="H118" s="21">
        <v>31</v>
      </c>
      <c r="I118" s="25">
        <v>4</v>
      </c>
      <c r="J118" s="29">
        <v>5</v>
      </c>
      <c r="K118" s="29">
        <v>4</v>
      </c>
      <c r="L118" s="29"/>
      <c r="M118" s="29">
        <v>1</v>
      </c>
      <c r="N118" s="29"/>
      <c r="P118" s="23">
        <v>26</v>
      </c>
      <c r="Q118" s="23">
        <v>31</v>
      </c>
      <c r="R118" s="23">
        <v>4</v>
      </c>
      <c r="S118" s="23">
        <v>31</v>
      </c>
      <c r="T118" s="23">
        <v>0</v>
      </c>
      <c r="U118" s="23">
        <v>0</v>
      </c>
      <c r="V118" s="23">
        <v>0</v>
      </c>
      <c r="W118" s="33">
        <v>0</v>
      </c>
      <c r="X118" s="33"/>
      <c r="Y118" s="33"/>
      <c r="Z118" s="33"/>
      <c r="AA118" s="34"/>
      <c r="AB118" s="34"/>
      <c r="AC118" s="34"/>
      <c r="AD118" s="34"/>
      <c r="AE118" s="34"/>
      <c r="AF118" s="34"/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23">
        <v>0</v>
      </c>
      <c r="AN118" s="26">
        <v>0</v>
      </c>
      <c r="AO118" s="26" t="s">
        <v>339</v>
      </c>
      <c r="AP118" s="26">
        <v>31</v>
      </c>
    </row>
    <row r="119" spans="1:42" x14ac:dyDescent="0.15">
      <c r="A119" s="21" t="s">
        <v>77</v>
      </c>
      <c r="B119" s="21" t="s">
        <v>340</v>
      </c>
      <c r="C119" s="21" t="s">
        <v>172</v>
      </c>
      <c r="D119" s="21" t="s">
        <v>382</v>
      </c>
      <c r="E119" s="21" t="s">
        <v>337</v>
      </c>
      <c r="F119" s="21" t="s">
        <v>338</v>
      </c>
      <c r="G119" s="21">
        <v>0</v>
      </c>
      <c r="H119" s="21">
        <v>31</v>
      </c>
      <c r="I119" s="25">
        <v>4</v>
      </c>
      <c r="J119" s="29">
        <v>4</v>
      </c>
      <c r="K119" s="29">
        <v>4</v>
      </c>
      <c r="L119" s="29"/>
      <c r="M119" s="29"/>
      <c r="N119" s="29"/>
      <c r="P119" s="23">
        <v>27</v>
      </c>
      <c r="Q119" s="23">
        <v>31</v>
      </c>
      <c r="R119" s="23">
        <v>4</v>
      </c>
      <c r="S119" s="23">
        <v>31</v>
      </c>
      <c r="T119" s="23">
        <v>0</v>
      </c>
      <c r="U119" s="23">
        <v>0</v>
      </c>
      <c r="V119" s="23">
        <v>0</v>
      </c>
      <c r="W119" s="33">
        <v>0</v>
      </c>
      <c r="X119" s="33"/>
      <c r="Y119" s="33"/>
      <c r="Z119" s="33"/>
      <c r="AA119" s="34"/>
      <c r="AB119" s="34"/>
      <c r="AC119" s="34"/>
      <c r="AD119" s="34"/>
      <c r="AE119" s="34"/>
      <c r="AF119" s="34"/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23">
        <v>0</v>
      </c>
      <c r="AN119" s="26">
        <v>0</v>
      </c>
      <c r="AO119" s="26" t="s">
        <v>339</v>
      </c>
      <c r="AP119" s="26">
        <v>31</v>
      </c>
    </row>
    <row r="120" spans="1:42" x14ac:dyDescent="0.15">
      <c r="A120" s="21" t="s">
        <v>77</v>
      </c>
      <c r="B120" s="21" t="s">
        <v>342</v>
      </c>
      <c r="C120" s="21" t="s">
        <v>172</v>
      </c>
      <c r="D120" s="21" t="s">
        <v>79</v>
      </c>
      <c r="E120" s="21" t="s">
        <v>337</v>
      </c>
      <c r="F120" s="21" t="s">
        <v>338</v>
      </c>
      <c r="G120" s="21">
        <v>0</v>
      </c>
      <c r="H120" s="21">
        <v>31</v>
      </c>
      <c r="I120" s="25">
        <v>4</v>
      </c>
      <c r="J120" s="29">
        <v>4</v>
      </c>
      <c r="K120" s="29">
        <v>4</v>
      </c>
      <c r="L120" s="29"/>
      <c r="M120" s="29"/>
      <c r="N120" s="29"/>
      <c r="P120" s="23">
        <v>27</v>
      </c>
      <c r="Q120" s="23">
        <v>31</v>
      </c>
      <c r="R120" s="23">
        <v>4</v>
      </c>
      <c r="S120" s="23">
        <v>31</v>
      </c>
      <c r="T120" s="23">
        <v>0</v>
      </c>
      <c r="U120" s="23">
        <v>0</v>
      </c>
      <c r="V120" s="23">
        <v>0</v>
      </c>
      <c r="W120" s="33">
        <v>0</v>
      </c>
      <c r="X120" s="33"/>
      <c r="Y120" s="33"/>
      <c r="Z120" s="33"/>
      <c r="AA120" s="34"/>
      <c r="AB120" s="34"/>
      <c r="AC120" s="34"/>
      <c r="AD120" s="34"/>
      <c r="AE120" s="34"/>
      <c r="AF120" s="34"/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23">
        <v>0</v>
      </c>
      <c r="AN120" s="26">
        <v>0</v>
      </c>
      <c r="AO120" s="26" t="s">
        <v>339</v>
      </c>
      <c r="AP120" s="26">
        <v>31</v>
      </c>
    </row>
    <row r="121" spans="1:42" x14ac:dyDescent="0.15">
      <c r="A121" s="21" t="s">
        <v>77</v>
      </c>
      <c r="B121" s="21" t="s">
        <v>335</v>
      </c>
      <c r="C121" s="21" t="s">
        <v>171</v>
      </c>
      <c r="D121" s="21" t="s">
        <v>383</v>
      </c>
      <c r="E121" s="21" t="s">
        <v>337</v>
      </c>
      <c r="F121" s="21" t="s">
        <v>338</v>
      </c>
      <c r="G121" s="21">
        <v>0</v>
      </c>
      <c r="H121" s="21">
        <v>31</v>
      </c>
      <c r="I121" s="23">
        <v>4</v>
      </c>
      <c r="J121" s="29">
        <v>5</v>
      </c>
      <c r="K121" s="29">
        <v>4</v>
      </c>
      <c r="L121" s="29"/>
      <c r="M121" s="29">
        <v>1</v>
      </c>
      <c r="N121" s="29"/>
      <c r="P121" s="23">
        <v>26</v>
      </c>
      <c r="Q121" s="23">
        <v>31</v>
      </c>
      <c r="R121" s="23">
        <v>4</v>
      </c>
      <c r="S121" s="23">
        <v>31</v>
      </c>
      <c r="T121" s="23">
        <v>0</v>
      </c>
      <c r="U121" s="23">
        <v>0</v>
      </c>
      <c r="V121" s="23">
        <v>0</v>
      </c>
      <c r="W121" s="33">
        <v>0</v>
      </c>
      <c r="X121" s="33">
        <v>10</v>
      </c>
      <c r="Y121" s="33"/>
      <c r="Z121" s="33"/>
      <c r="AA121" s="35"/>
      <c r="AB121" s="35"/>
      <c r="AC121" s="35"/>
      <c r="AD121" s="35"/>
      <c r="AE121" s="35"/>
      <c r="AF121" s="35"/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23">
        <v>0</v>
      </c>
      <c r="AN121" s="26">
        <v>0</v>
      </c>
      <c r="AO121" s="26" t="s">
        <v>339</v>
      </c>
      <c r="AP121" s="26">
        <v>31</v>
      </c>
    </row>
    <row r="122" spans="1:42" x14ac:dyDescent="0.15">
      <c r="A122" s="21" t="s">
        <v>77</v>
      </c>
      <c r="B122" s="21" t="s">
        <v>342</v>
      </c>
      <c r="C122" s="21" t="s">
        <v>172</v>
      </c>
      <c r="D122" s="21" t="s">
        <v>137</v>
      </c>
      <c r="E122" s="21" t="s">
        <v>337</v>
      </c>
      <c r="F122" s="21" t="s">
        <v>338</v>
      </c>
      <c r="G122" s="21">
        <v>0</v>
      </c>
      <c r="H122" s="21">
        <v>31</v>
      </c>
      <c r="I122" s="25">
        <v>4</v>
      </c>
      <c r="J122" s="29">
        <v>4</v>
      </c>
      <c r="K122" s="29">
        <v>4</v>
      </c>
      <c r="L122" s="29"/>
      <c r="M122" s="29"/>
      <c r="N122" s="29"/>
      <c r="P122" s="23">
        <v>27</v>
      </c>
      <c r="Q122" s="23">
        <v>31</v>
      </c>
      <c r="R122" s="23">
        <v>4</v>
      </c>
      <c r="S122" s="23">
        <v>31</v>
      </c>
      <c r="T122" s="23">
        <v>0</v>
      </c>
      <c r="U122" s="23">
        <v>0</v>
      </c>
      <c r="V122" s="23">
        <v>0</v>
      </c>
      <c r="W122" s="33">
        <v>0</v>
      </c>
      <c r="X122" s="33"/>
      <c r="Y122" s="33"/>
      <c r="Z122" s="33">
        <v>50</v>
      </c>
      <c r="AA122" s="34"/>
      <c r="AB122" s="34"/>
      <c r="AC122" s="34"/>
      <c r="AD122" s="34"/>
      <c r="AE122" s="34"/>
      <c r="AF122" s="34"/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23">
        <v>0</v>
      </c>
      <c r="AN122" s="26">
        <v>0</v>
      </c>
      <c r="AO122" s="26" t="s">
        <v>339</v>
      </c>
      <c r="AP122" s="26">
        <v>31</v>
      </c>
    </row>
    <row r="123" spans="1:42" x14ac:dyDescent="0.15">
      <c r="A123" s="21" t="s">
        <v>77</v>
      </c>
      <c r="B123" s="21" t="s">
        <v>342</v>
      </c>
      <c r="C123" s="21" t="s">
        <v>172</v>
      </c>
      <c r="D123" s="21" t="s">
        <v>153</v>
      </c>
      <c r="E123" s="21" t="s">
        <v>337</v>
      </c>
      <c r="F123" s="21" t="s">
        <v>338</v>
      </c>
      <c r="G123" s="21">
        <v>0</v>
      </c>
      <c r="H123" s="21">
        <v>31</v>
      </c>
      <c r="I123" s="25">
        <v>4</v>
      </c>
      <c r="J123" s="29">
        <v>5</v>
      </c>
      <c r="K123" s="29">
        <v>4</v>
      </c>
      <c r="L123" s="29"/>
      <c r="M123" s="29">
        <v>1</v>
      </c>
      <c r="N123" s="29"/>
      <c r="P123" s="23">
        <v>26</v>
      </c>
      <c r="Q123" s="23">
        <v>31</v>
      </c>
      <c r="R123" s="23">
        <v>4</v>
      </c>
      <c r="S123" s="23">
        <v>31</v>
      </c>
      <c r="T123" s="23">
        <v>0</v>
      </c>
      <c r="U123" s="23">
        <v>0</v>
      </c>
      <c r="V123" s="23">
        <v>0</v>
      </c>
      <c r="W123" s="33">
        <v>0</v>
      </c>
      <c r="X123" s="33"/>
      <c r="Y123" s="33"/>
      <c r="Z123" s="33"/>
      <c r="AA123" s="34"/>
      <c r="AB123" s="34"/>
      <c r="AC123" s="34"/>
      <c r="AD123" s="34"/>
      <c r="AE123" s="34"/>
      <c r="AF123" s="34"/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23">
        <v>0</v>
      </c>
      <c r="AN123" s="26">
        <v>0</v>
      </c>
      <c r="AO123" s="26" t="s">
        <v>339</v>
      </c>
      <c r="AP123" s="26">
        <v>31</v>
      </c>
    </row>
    <row r="124" spans="1:42" x14ac:dyDescent="0.15">
      <c r="A124" s="21" t="s">
        <v>77</v>
      </c>
      <c r="B124" s="21" t="s">
        <v>342</v>
      </c>
      <c r="C124" s="21" t="s">
        <v>172</v>
      </c>
      <c r="D124" s="21" t="s">
        <v>242</v>
      </c>
      <c r="E124" s="21" t="s">
        <v>337</v>
      </c>
      <c r="F124" s="21" t="s">
        <v>338</v>
      </c>
      <c r="G124" s="21">
        <v>0</v>
      </c>
      <c r="H124" s="21">
        <v>31</v>
      </c>
      <c r="I124" s="25">
        <v>4</v>
      </c>
      <c r="J124" s="29">
        <v>5</v>
      </c>
      <c r="K124" s="29">
        <v>4</v>
      </c>
      <c r="L124" s="29"/>
      <c r="M124" s="29">
        <v>1</v>
      </c>
      <c r="N124" s="29"/>
      <c r="P124" s="23">
        <v>26</v>
      </c>
      <c r="Q124" s="23">
        <v>31</v>
      </c>
      <c r="R124" s="23">
        <v>4</v>
      </c>
      <c r="S124" s="23">
        <v>31</v>
      </c>
      <c r="T124" s="23">
        <v>0</v>
      </c>
      <c r="U124" s="23">
        <v>0</v>
      </c>
      <c r="V124" s="23">
        <v>0</v>
      </c>
      <c r="W124" s="33">
        <v>0</v>
      </c>
      <c r="X124" s="33"/>
      <c r="Y124" s="33"/>
      <c r="Z124" s="33"/>
      <c r="AA124" s="34"/>
      <c r="AB124" s="34"/>
      <c r="AC124" s="34"/>
      <c r="AD124" s="34"/>
      <c r="AE124" s="34"/>
      <c r="AF124" s="34"/>
      <c r="AH124" s="23">
        <v>4000</v>
      </c>
      <c r="AI124" s="23">
        <v>0</v>
      </c>
      <c r="AJ124" s="23">
        <v>0</v>
      </c>
      <c r="AK124" s="23">
        <v>0</v>
      </c>
      <c r="AL124" s="23">
        <v>0</v>
      </c>
      <c r="AM124" s="23">
        <v>0</v>
      </c>
      <c r="AN124" s="26">
        <v>0</v>
      </c>
      <c r="AO124" s="26" t="s">
        <v>339</v>
      </c>
      <c r="AP124" s="26">
        <v>31</v>
      </c>
    </row>
    <row r="125" spans="1:42" x14ac:dyDescent="0.15">
      <c r="A125" s="21" t="s">
        <v>77</v>
      </c>
      <c r="B125" s="21" t="s">
        <v>342</v>
      </c>
      <c r="C125" s="21" t="s">
        <v>172</v>
      </c>
      <c r="D125" s="21" t="s">
        <v>296</v>
      </c>
      <c r="E125" s="21" t="s">
        <v>337</v>
      </c>
      <c r="F125" s="21" t="s">
        <v>338</v>
      </c>
      <c r="G125" s="21">
        <v>0</v>
      </c>
      <c r="H125" s="21">
        <v>31</v>
      </c>
      <c r="I125" s="25">
        <v>4</v>
      </c>
      <c r="J125" s="29">
        <v>5</v>
      </c>
      <c r="K125" s="29">
        <v>4</v>
      </c>
      <c r="L125" s="29"/>
      <c r="M125" s="29">
        <v>1</v>
      </c>
      <c r="N125" s="29"/>
      <c r="P125" s="23">
        <v>26</v>
      </c>
      <c r="Q125" s="23">
        <v>31</v>
      </c>
      <c r="R125" s="23">
        <v>4</v>
      </c>
      <c r="S125" s="23">
        <v>31</v>
      </c>
      <c r="T125" s="23">
        <v>0</v>
      </c>
      <c r="U125" s="23">
        <v>0</v>
      </c>
      <c r="V125" s="23">
        <v>0</v>
      </c>
      <c r="W125" s="33">
        <v>0</v>
      </c>
      <c r="X125" s="33"/>
      <c r="Y125" s="33"/>
      <c r="Z125" s="33"/>
      <c r="AA125" s="34"/>
      <c r="AB125" s="34"/>
      <c r="AC125" s="34"/>
      <c r="AD125" s="34"/>
      <c r="AE125" s="34"/>
      <c r="AF125" s="34"/>
      <c r="AH125" s="23">
        <v>4000</v>
      </c>
      <c r="AI125" s="23">
        <v>0</v>
      </c>
      <c r="AJ125" s="23">
        <v>0</v>
      </c>
      <c r="AK125" s="23">
        <v>0</v>
      </c>
      <c r="AL125" s="23">
        <v>0</v>
      </c>
      <c r="AM125" s="23">
        <v>0</v>
      </c>
      <c r="AN125" s="26">
        <v>0</v>
      </c>
      <c r="AO125" s="26" t="s">
        <v>339</v>
      </c>
      <c r="AP125" s="26">
        <v>31</v>
      </c>
    </row>
    <row r="126" spans="1:42" x14ac:dyDescent="0.15">
      <c r="A126" s="21" t="s">
        <v>80</v>
      </c>
      <c r="B126" s="21" t="s">
        <v>340</v>
      </c>
      <c r="C126" s="21" t="s">
        <v>172</v>
      </c>
      <c r="D126" s="21" t="s">
        <v>384</v>
      </c>
      <c r="E126" s="21" t="s">
        <v>337</v>
      </c>
      <c r="F126" s="21" t="s">
        <v>338</v>
      </c>
      <c r="G126" s="21">
        <v>0</v>
      </c>
      <c r="H126" s="21">
        <v>31</v>
      </c>
      <c r="I126" s="25">
        <v>4</v>
      </c>
      <c r="J126" s="29">
        <v>6</v>
      </c>
      <c r="K126" s="29">
        <v>4</v>
      </c>
      <c r="L126" s="29"/>
      <c r="M126" s="29"/>
      <c r="N126" s="29"/>
      <c r="O126" s="23">
        <v>2</v>
      </c>
      <c r="P126" s="23">
        <v>25</v>
      </c>
      <c r="Q126" s="23">
        <v>31</v>
      </c>
      <c r="R126" s="23">
        <v>4</v>
      </c>
      <c r="S126" s="23">
        <v>31</v>
      </c>
      <c r="T126" s="23">
        <v>0</v>
      </c>
      <c r="U126" s="23">
        <v>0</v>
      </c>
      <c r="V126" s="23">
        <v>0</v>
      </c>
      <c r="W126" s="33">
        <v>0</v>
      </c>
      <c r="X126" s="33">
        <v>20</v>
      </c>
      <c r="Y126" s="33"/>
      <c r="Z126" s="33"/>
      <c r="AA126" s="34"/>
      <c r="AB126" s="34"/>
      <c r="AC126" s="34"/>
      <c r="AD126" s="34"/>
      <c r="AE126" s="34"/>
      <c r="AF126" s="34"/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23">
        <v>0</v>
      </c>
      <c r="AN126" s="26">
        <v>0</v>
      </c>
      <c r="AO126" s="26" t="s">
        <v>339</v>
      </c>
      <c r="AP126" s="26">
        <v>31</v>
      </c>
    </row>
    <row r="127" spans="1:42" x14ac:dyDescent="0.15">
      <c r="A127" s="21" t="s">
        <v>80</v>
      </c>
      <c r="B127" s="21" t="s">
        <v>342</v>
      </c>
      <c r="C127" s="21" t="s">
        <v>172</v>
      </c>
      <c r="D127" s="21" t="s">
        <v>82</v>
      </c>
      <c r="E127" s="21" t="s">
        <v>337</v>
      </c>
      <c r="F127" s="21" t="s">
        <v>338</v>
      </c>
      <c r="G127" s="21">
        <v>0</v>
      </c>
      <c r="H127" s="21">
        <v>31</v>
      </c>
      <c r="I127" s="25">
        <v>4</v>
      </c>
      <c r="J127" s="29">
        <v>4</v>
      </c>
      <c r="K127" s="29">
        <v>4</v>
      </c>
      <c r="L127" s="29"/>
      <c r="M127" s="29"/>
      <c r="N127" s="29"/>
      <c r="P127" s="23">
        <v>27</v>
      </c>
      <c r="Q127" s="23">
        <v>31</v>
      </c>
      <c r="R127" s="23">
        <v>4</v>
      </c>
      <c r="S127" s="23">
        <v>31</v>
      </c>
      <c r="T127" s="23">
        <v>0</v>
      </c>
      <c r="U127" s="23">
        <v>0</v>
      </c>
      <c r="V127" s="23">
        <v>0</v>
      </c>
      <c r="W127" s="33">
        <v>0</v>
      </c>
      <c r="X127" s="33"/>
      <c r="Y127" s="33"/>
      <c r="Z127" s="33">
        <v>50</v>
      </c>
      <c r="AA127" s="34"/>
      <c r="AB127" s="34"/>
      <c r="AC127" s="34"/>
      <c r="AD127" s="34"/>
      <c r="AE127" s="34"/>
      <c r="AF127" s="34"/>
      <c r="AH127" s="23">
        <v>0</v>
      </c>
      <c r="AI127" s="23">
        <v>0</v>
      </c>
      <c r="AJ127" s="23">
        <v>0</v>
      </c>
      <c r="AK127" s="23">
        <v>0</v>
      </c>
      <c r="AL127" s="23">
        <v>0</v>
      </c>
      <c r="AM127" s="23">
        <v>0</v>
      </c>
      <c r="AN127" s="26">
        <v>0</v>
      </c>
      <c r="AO127" s="26" t="s">
        <v>339</v>
      </c>
      <c r="AP127" s="26">
        <v>31</v>
      </c>
    </row>
    <row r="128" spans="1:42" x14ac:dyDescent="0.15">
      <c r="A128" s="21" t="s">
        <v>80</v>
      </c>
      <c r="B128" s="21" t="s">
        <v>342</v>
      </c>
      <c r="C128" s="21" t="s">
        <v>172</v>
      </c>
      <c r="D128" s="21" t="s">
        <v>83</v>
      </c>
      <c r="E128" s="21" t="s">
        <v>337</v>
      </c>
      <c r="F128" s="21" t="s">
        <v>338</v>
      </c>
      <c r="G128" s="21">
        <v>0</v>
      </c>
      <c r="H128" s="21">
        <v>31</v>
      </c>
      <c r="I128" s="25">
        <v>4</v>
      </c>
      <c r="J128" s="29">
        <v>4</v>
      </c>
      <c r="K128" s="29">
        <v>4</v>
      </c>
      <c r="L128" s="29"/>
      <c r="M128" s="29"/>
      <c r="N128" s="29"/>
      <c r="P128" s="23">
        <v>27</v>
      </c>
      <c r="Q128" s="23">
        <v>31</v>
      </c>
      <c r="R128" s="23">
        <v>4</v>
      </c>
      <c r="S128" s="23">
        <v>31</v>
      </c>
      <c r="T128" s="23">
        <v>0</v>
      </c>
      <c r="U128" s="23">
        <v>0</v>
      </c>
      <c r="V128" s="23">
        <v>0</v>
      </c>
      <c r="W128" s="33">
        <v>0</v>
      </c>
      <c r="X128" s="33">
        <v>10</v>
      </c>
      <c r="Y128" s="33"/>
      <c r="Z128" s="33"/>
      <c r="AA128" s="34"/>
      <c r="AB128" s="34"/>
      <c r="AC128" s="34"/>
      <c r="AD128" s="34"/>
      <c r="AE128" s="34"/>
      <c r="AF128" s="34"/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23">
        <v>0</v>
      </c>
      <c r="AN128" s="26">
        <v>0</v>
      </c>
      <c r="AO128" s="26" t="s">
        <v>339</v>
      </c>
      <c r="AP128" s="26">
        <v>31</v>
      </c>
    </row>
    <row r="129" spans="1:42" x14ac:dyDescent="0.15">
      <c r="A129" s="21" t="s">
        <v>80</v>
      </c>
      <c r="B129" s="21" t="s">
        <v>335</v>
      </c>
      <c r="C129" s="21" t="s">
        <v>171</v>
      </c>
      <c r="D129" s="21" t="s">
        <v>385</v>
      </c>
      <c r="E129" s="21" t="s">
        <v>337</v>
      </c>
      <c r="F129" s="21" t="s">
        <v>338</v>
      </c>
      <c r="G129" s="21">
        <v>0</v>
      </c>
      <c r="H129" s="21">
        <v>31</v>
      </c>
      <c r="I129" s="23">
        <v>4</v>
      </c>
      <c r="J129" s="29">
        <v>5</v>
      </c>
      <c r="K129" s="29">
        <v>4</v>
      </c>
      <c r="L129" s="29">
        <v>1</v>
      </c>
      <c r="M129" s="29"/>
      <c r="N129" s="29"/>
      <c r="P129" s="23">
        <v>26</v>
      </c>
      <c r="Q129" s="23">
        <v>30</v>
      </c>
      <c r="R129" s="23">
        <v>4</v>
      </c>
      <c r="S129" s="23">
        <v>30</v>
      </c>
      <c r="T129" s="23">
        <v>0</v>
      </c>
      <c r="U129" s="23">
        <v>1</v>
      </c>
      <c r="V129" s="23">
        <v>0</v>
      </c>
      <c r="W129" s="33">
        <v>0</v>
      </c>
      <c r="X129" s="33"/>
      <c r="Y129" s="33">
        <v>10</v>
      </c>
      <c r="Z129" s="33"/>
      <c r="AA129" s="35"/>
      <c r="AB129" s="35"/>
      <c r="AC129" s="35"/>
      <c r="AD129" s="35"/>
      <c r="AE129" s="35"/>
      <c r="AF129" s="35"/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23">
        <v>0</v>
      </c>
      <c r="AN129" s="26">
        <v>0</v>
      </c>
      <c r="AO129" s="26" t="s">
        <v>339</v>
      </c>
      <c r="AP129" s="26">
        <v>30</v>
      </c>
    </row>
    <row r="130" spans="1:42" x14ac:dyDescent="0.15">
      <c r="A130" s="21" t="s">
        <v>80</v>
      </c>
      <c r="B130" s="21" t="s">
        <v>342</v>
      </c>
      <c r="C130" s="21" t="s">
        <v>172</v>
      </c>
      <c r="D130" s="21" t="s">
        <v>181</v>
      </c>
      <c r="E130" s="21" t="s">
        <v>173</v>
      </c>
      <c r="F130" s="21" t="s">
        <v>338</v>
      </c>
      <c r="G130" s="21">
        <v>0</v>
      </c>
      <c r="H130" s="21">
        <v>20</v>
      </c>
      <c r="I130" s="25">
        <v>2</v>
      </c>
      <c r="J130" s="29">
        <v>3</v>
      </c>
      <c r="K130" s="29">
        <v>2</v>
      </c>
      <c r="L130" s="29">
        <v>1</v>
      </c>
      <c r="M130" s="29"/>
      <c r="N130" s="29"/>
      <c r="P130" s="23">
        <v>17</v>
      </c>
      <c r="Q130" s="23">
        <v>19</v>
      </c>
      <c r="R130" s="23">
        <v>2</v>
      </c>
      <c r="S130" s="23">
        <v>19</v>
      </c>
      <c r="T130" s="23">
        <v>0</v>
      </c>
      <c r="U130" s="23">
        <v>1</v>
      </c>
      <c r="V130" s="23">
        <v>0</v>
      </c>
      <c r="W130" s="33">
        <v>0</v>
      </c>
      <c r="X130" s="33"/>
      <c r="Y130" s="33"/>
      <c r="Z130" s="33"/>
      <c r="AA130" s="34"/>
      <c r="AB130" s="34">
        <v>760</v>
      </c>
      <c r="AC130" s="34"/>
      <c r="AD130" s="34"/>
      <c r="AE130" s="34">
        <v>300</v>
      </c>
      <c r="AF130" s="34"/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23">
        <v>0</v>
      </c>
      <c r="AN130" s="26">
        <v>0</v>
      </c>
      <c r="AO130" s="26" t="s">
        <v>339</v>
      </c>
      <c r="AP130" s="26">
        <v>19</v>
      </c>
    </row>
    <row r="131" spans="1:42" x14ac:dyDescent="0.15">
      <c r="A131" s="21" t="s">
        <v>80</v>
      </c>
      <c r="B131" s="21" t="s">
        <v>342</v>
      </c>
      <c r="C131" s="21" t="s">
        <v>172</v>
      </c>
      <c r="D131" s="21" t="s">
        <v>297</v>
      </c>
      <c r="E131" s="21" t="s">
        <v>337</v>
      </c>
      <c r="F131" s="21" t="s">
        <v>338</v>
      </c>
      <c r="G131" s="21">
        <v>0</v>
      </c>
      <c r="H131" s="21">
        <v>31</v>
      </c>
      <c r="I131" s="25">
        <v>4</v>
      </c>
      <c r="J131" s="29">
        <v>5</v>
      </c>
      <c r="K131" s="29">
        <v>4</v>
      </c>
      <c r="L131" s="29">
        <v>1</v>
      </c>
      <c r="M131" s="29"/>
      <c r="N131" s="29"/>
      <c r="P131" s="23">
        <v>26</v>
      </c>
      <c r="Q131" s="23">
        <v>30</v>
      </c>
      <c r="R131" s="23">
        <v>4</v>
      </c>
      <c r="S131" s="23">
        <v>30</v>
      </c>
      <c r="T131" s="23">
        <v>0</v>
      </c>
      <c r="U131" s="23">
        <v>1</v>
      </c>
      <c r="V131" s="23">
        <v>0</v>
      </c>
      <c r="W131" s="33">
        <v>0</v>
      </c>
      <c r="X131" s="33"/>
      <c r="Y131" s="33"/>
      <c r="Z131" s="33"/>
      <c r="AA131" s="34"/>
      <c r="AB131" s="34"/>
      <c r="AC131" s="34"/>
      <c r="AD131" s="34"/>
      <c r="AE131" s="34"/>
      <c r="AF131" s="34"/>
      <c r="AH131" s="23">
        <v>3500</v>
      </c>
      <c r="AI131" s="23">
        <v>0</v>
      </c>
      <c r="AJ131" s="23">
        <v>0</v>
      </c>
      <c r="AK131" s="23">
        <v>0</v>
      </c>
      <c r="AL131" s="23">
        <v>0</v>
      </c>
      <c r="AM131" s="23">
        <v>0</v>
      </c>
      <c r="AN131" s="26">
        <v>0</v>
      </c>
      <c r="AO131" s="26" t="s">
        <v>339</v>
      </c>
      <c r="AP131" s="26">
        <v>30</v>
      </c>
    </row>
    <row r="132" spans="1:42" x14ac:dyDescent="0.15">
      <c r="A132" s="21" t="s">
        <v>221</v>
      </c>
      <c r="B132" s="21" t="s">
        <v>342</v>
      </c>
      <c r="C132" s="21" t="s">
        <v>172</v>
      </c>
      <c r="D132" s="21" t="s">
        <v>85</v>
      </c>
      <c r="E132" s="21" t="s">
        <v>337</v>
      </c>
      <c r="F132" s="21" t="s">
        <v>338</v>
      </c>
      <c r="G132" s="21">
        <v>0</v>
      </c>
      <c r="H132" s="21">
        <v>31</v>
      </c>
      <c r="I132" s="25">
        <v>4</v>
      </c>
      <c r="J132" s="29">
        <v>4</v>
      </c>
      <c r="K132" s="29">
        <v>4</v>
      </c>
      <c r="L132" s="29"/>
      <c r="M132" s="29"/>
      <c r="N132" s="29"/>
      <c r="P132" s="23">
        <v>27</v>
      </c>
      <c r="Q132" s="23">
        <v>31</v>
      </c>
      <c r="R132" s="23">
        <v>4</v>
      </c>
      <c r="S132" s="23">
        <v>31</v>
      </c>
      <c r="T132" s="23">
        <v>0</v>
      </c>
      <c r="U132" s="23">
        <v>0</v>
      </c>
      <c r="V132" s="23">
        <v>0</v>
      </c>
      <c r="W132" s="33">
        <v>0</v>
      </c>
      <c r="X132" s="33"/>
      <c r="Y132" s="33"/>
      <c r="Z132" s="33"/>
      <c r="AA132" s="34"/>
      <c r="AB132" s="34"/>
      <c r="AC132" s="34"/>
      <c r="AD132" s="34"/>
      <c r="AE132" s="34"/>
      <c r="AF132" s="34"/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23">
        <v>0</v>
      </c>
      <c r="AN132" s="26">
        <v>0</v>
      </c>
      <c r="AO132" s="26" t="s">
        <v>339</v>
      </c>
      <c r="AP132" s="26">
        <v>31</v>
      </c>
    </row>
    <row r="133" spans="1:42" x14ac:dyDescent="0.15">
      <c r="A133" s="21" t="s">
        <v>84</v>
      </c>
      <c r="B133" s="21" t="s">
        <v>342</v>
      </c>
      <c r="C133" s="21" t="s">
        <v>172</v>
      </c>
      <c r="D133" s="21" t="s">
        <v>86</v>
      </c>
      <c r="E133" s="21" t="s">
        <v>337</v>
      </c>
      <c r="F133" s="21" t="s">
        <v>338</v>
      </c>
      <c r="G133" s="21">
        <v>0</v>
      </c>
      <c r="H133" s="21">
        <v>31</v>
      </c>
      <c r="I133" s="25">
        <v>4</v>
      </c>
      <c r="J133" s="29">
        <v>4</v>
      </c>
      <c r="K133" s="29">
        <v>4</v>
      </c>
      <c r="L133" s="29"/>
      <c r="M133" s="29"/>
      <c r="N133" s="29"/>
      <c r="P133" s="23">
        <v>27</v>
      </c>
      <c r="Q133" s="23">
        <v>31</v>
      </c>
      <c r="R133" s="23">
        <v>4</v>
      </c>
      <c r="S133" s="23">
        <v>31</v>
      </c>
      <c r="T133" s="23">
        <v>0</v>
      </c>
      <c r="U133" s="23">
        <v>0</v>
      </c>
      <c r="V133" s="23">
        <v>0</v>
      </c>
      <c r="W133" s="33">
        <v>0</v>
      </c>
      <c r="X133" s="33">
        <v>90</v>
      </c>
      <c r="Y133" s="33"/>
      <c r="Z133" s="33"/>
      <c r="AA133" s="34"/>
      <c r="AB133" s="34"/>
      <c r="AC133" s="34"/>
      <c r="AD133" s="34"/>
      <c r="AE133" s="34"/>
      <c r="AF133" s="34"/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23">
        <v>0</v>
      </c>
      <c r="AN133" s="26">
        <v>0</v>
      </c>
      <c r="AO133" s="26" t="s">
        <v>339</v>
      </c>
      <c r="AP133" s="26">
        <v>31</v>
      </c>
    </row>
    <row r="134" spans="1:42" x14ac:dyDescent="0.15">
      <c r="A134" s="21" t="s">
        <v>84</v>
      </c>
      <c r="B134" s="21" t="s">
        <v>342</v>
      </c>
      <c r="C134" s="21" t="s">
        <v>172</v>
      </c>
      <c r="D134" s="21" t="s">
        <v>87</v>
      </c>
      <c r="E134" s="21" t="s">
        <v>337</v>
      </c>
      <c r="F134" s="21" t="s">
        <v>338</v>
      </c>
      <c r="G134" s="21">
        <v>0</v>
      </c>
      <c r="H134" s="21">
        <v>31</v>
      </c>
      <c r="I134" s="25">
        <v>4</v>
      </c>
      <c r="J134" s="29">
        <v>4</v>
      </c>
      <c r="K134" s="29">
        <v>4</v>
      </c>
      <c r="L134" s="29"/>
      <c r="M134" s="29"/>
      <c r="N134" s="29"/>
      <c r="P134" s="23">
        <v>27</v>
      </c>
      <c r="Q134" s="23">
        <v>31</v>
      </c>
      <c r="R134" s="23">
        <v>4</v>
      </c>
      <c r="S134" s="23">
        <v>31</v>
      </c>
      <c r="T134" s="23">
        <v>0</v>
      </c>
      <c r="U134" s="23">
        <v>0</v>
      </c>
      <c r="V134" s="23">
        <v>0</v>
      </c>
      <c r="W134" s="33">
        <v>0</v>
      </c>
      <c r="X134" s="33">
        <v>10</v>
      </c>
      <c r="Y134" s="33"/>
      <c r="Z134" s="33"/>
      <c r="AA134" s="34"/>
      <c r="AB134" s="34"/>
      <c r="AC134" s="34"/>
      <c r="AD134" s="34"/>
      <c r="AE134" s="34"/>
      <c r="AF134" s="34"/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23">
        <v>0</v>
      </c>
      <c r="AN134" s="26">
        <v>0</v>
      </c>
      <c r="AO134" s="26" t="s">
        <v>339</v>
      </c>
      <c r="AP134" s="26">
        <v>31</v>
      </c>
    </row>
    <row r="135" spans="1:42" x14ac:dyDescent="0.15">
      <c r="A135" s="21" t="s">
        <v>84</v>
      </c>
      <c r="B135" s="21" t="s">
        <v>335</v>
      </c>
      <c r="C135" s="21" t="s">
        <v>171</v>
      </c>
      <c r="D135" s="21" t="s">
        <v>386</v>
      </c>
      <c r="E135" s="21" t="s">
        <v>337</v>
      </c>
      <c r="F135" s="21" t="s">
        <v>338</v>
      </c>
      <c r="G135" s="21">
        <v>0</v>
      </c>
      <c r="H135" s="21">
        <v>31</v>
      </c>
      <c r="I135" s="25">
        <v>4</v>
      </c>
      <c r="J135" s="29">
        <v>4</v>
      </c>
      <c r="K135" s="29">
        <v>4</v>
      </c>
      <c r="L135" s="29"/>
      <c r="M135" s="29"/>
      <c r="N135" s="29"/>
      <c r="P135" s="23">
        <v>27</v>
      </c>
      <c r="Q135" s="23">
        <v>31</v>
      </c>
      <c r="R135" s="23">
        <v>4</v>
      </c>
      <c r="S135" s="23">
        <v>31</v>
      </c>
      <c r="T135" s="23">
        <v>0</v>
      </c>
      <c r="U135" s="23">
        <v>0</v>
      </c>
      <c r="V135" s="23">
        <v>0</v>
      </c>
      <c r="W135" s="33">
        <v>0</v>
      </c>
      <c r="X135" s="33">
        <v>10</v>
      </c>
      <c r="Y135" s="33"/>
      <c r="Z135" s="33"/>
      <c r="AA135" s="34"/>
      <c r="AB135" s="34"/>
      <c r="AC135" s="34"/>
      <c r="AD135" s="34"/>
      <c r="AE135" s="34"/>
      <c r="AF135" s="34"/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23">
        <v>0</v>
      </c>
      <c r="AN135" s="26">
        <v>0</v>
      </c>
      <c r="AO135" s="26" t="s">
        <v>339</v>
      </c>
      <c r="AP135" s="26">
        <v>31</v>
      </c>
    </row>
    <row r="136" spans="1:42" x14ac:dyDescent="0.15">
      <c r="A136" s="21" t="s">
        <v>84</v>
      </c>
      <c r="B136" s="21" t="s">
        <v>340</v>
      </c>
      <c r="C136" s="21" t="s">
        <v>172</v>
      </c>
      <c r="D136" s="21" t="s">
        <v>387</v>
      </c>
      <c r="E136" s="21" t="s">
        <v>337</v>
      </c>
      <c r="F136" s="21" t="s">
        <v>338</v>
      </c>
      <c r="G136" s="21">
        <v>0</v>
      </c>
      <c r="H136" s="21">
        <v>31</v>
      </c>
      <c r="I136" s="25">
        <v>4</v>
      </c>
      <c r="J136" s="29">
        <v>4</v>
      </c>
      <c r="K136" s="29">
        <v>4</v>
      </c>
      <c r="L136" s="29"/>
      <c r="M136" s="29"/>
      <c r="N136" s="29"/>
      <c r="P136" s="23">
        <v>27</v>
      </c>
      <c r="Q136" s="23">
        <v>31</v>
      </c>
      <c r="R136" s="23">
        <v>4</v>
      </c>
      <c r="S136" s="23">
        <v>31</v>
      </c>
      <c r="T136" s="23">
        <v>0</v>
      </c>
      <c r="U136" s="23">
        <v>0</v>
      </c>
      <c r="V136" s="23">
        <v>0</v>
      </c>
      <c r="W136" s="33">
        <v>0</v>
      </c>
      <c r="X136" s="33"/>
      <c r="Y136" s="33"/>
      <c r="Z136" s="33"/>
      <c r="AA136" s="34"/>
      <c r="AB136" s="34"/>
      <c r="AC136" s="34"/>
      <c r="AD136" s="34"/>
      <c r="AE136" s="34"/>
      <c r="AF136" s="34"/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23">
        <v>0</v>
      </c>
      <c r="AN136" s="26">
        <v>0</v>
      </c>
      <c r="AO136" s="26" t="s">
        <v>339</v>
      </c>
      <c r="AP136" s="26">
        <v>31</v>
      </c>
    </row>
    <row r="137" spans="1:42" x14ac:dyDescent="0.15">
      <c r="A137" s="21" t="s">
        <v>84</v>
      </c>
      <c r="B137" s="21" t="s">
        <v>342</v>
      </c>
      <c r="C137" s="21" t="s">
        <v>172</v>
      </c>
      <c r="D137" s="21" t="s">
        <v>88</v>
      </c>
      <c r="E137" s="21" t="s">
        <v>337</v>
      </c>
      <c r="F137" s="21" t="s">
        <v>338</v>
      </c>
      <c r="G137" s="21">
        <v>0</v>
      </c>
      <c r="H137" s="21">
        <v>31</v>
      </c>
      <c r="I137" s="25">
        <v>4</v>
      </c>
      <c r="J137" s="29">
        <v>5</v>
      </c>
      <c r="K137" s="29">
        <v>4</v>
      </c>
      <c r="L137" s="29"/>
      <c r="M137" s="29">
        <v>1</v>
      </c>
      <c r="N137" s="29"/>
      <c r="P137" s="23">
        <v>26</v>
      </c>
      <c r="Q137" s="23">
        <v>31</v>
      </c>
      <c r="R137" s="23">
        <v>4</v>
      </c>
      <c r="S137" s="23">
        <v>31</v>
      </c>
      <c r="T137" s="23">
        <v>0</v>
      </c>
      <c r="U137" s="23">
        <v>0</v>
      </c>
      <c r="V137" s="23">
        <v>0</v>
      </c>
      <c r="W137" s="33">
        <v>0</v>
      </c>
      <c r="X137" s="33"/>
      <c r="Y137" s="33"/>
      <c r="Z137" s="33"/>
      <c r="AA137" s="34"/>
      <c r="AB137" s="34"/>
      <c r="AC137" s="34"/>
      <c r="AD137" s="34"/>
      <c r="AE137" s="34"/>
      <c r="AF137" s="34"/>
      <c r="AH137" s="23">
        <v>0</v>
      </c>
      <c r="AI137" s="23">
        <v>0</v>
      </c>
      <c r="AJ137" s="23">
        <v>0</v>
      </c>
      <c r="AK137" s="23">
        <v>0</v>
      </c>
      <c r="AL137" s="23">
        <v>0</v>
      </c>
      <c r="AM137" s="23">
        <v>0</v>
      </c>
      <c r="AN137" s="26">
        <v>0</v>
      </c>
      <c r="AO137" s="26" t="s">
        <v>339</v>
      </c>
      <c r="AP137" s="26">
        <v>31</v>
      </c>
    </row>
    <row r="138" spans="1:42" x14ac:dyDescent="0.15">
      <c r="A138" s="21" t="s">
        <v>84</v>
      </c>
      <c r="B138" s="21" t="s">
        <v>342</v>
      </c>
      <c r="C138" s="21" t="s">
        <v>172</v>
      </c>
      <c r="D138" s="21" t="s">
        <v>182</v>
      </c>
      <c r="E138" s="21" t="s">
        <v>337</v>
      </c>
      <c r="F138" s="21" t="s">
        <v>338</v>
      </c>
      <c r="G138" s="21">
        <v>0</v>
      </c>
      <c r="H138" s="21">
        <v>31</v>
      </c>
      <c r="I138" s="23">
        <v>4</v>
      </c>
      <c r="J138" s="29">
        <v>5</v>
      </c>
      <c r="K138" s="29">
        <v>4</v>
      </c>
      <c r="L138" s="29"/>
      <c r="M138" s="29">
        <v>1</v>
      </c>
      <c r="N138" s="29"/>
      <c r="P138" s="23">
        <v>26</v>
      </c>
      <c r="Q138" s="23">
        <v>31</v>
      </c>
      <c r="R138" s="23">
        <v>4</v>
      </c>
      <c r="S138" s="23">
        <v>31</v>
      </c>
      <c r="T138" s="23">
        <v>0</v>
      </c>
      <c r="U138" s="23">
        <v>0</v>
      </c>
      <c r="V138" s="23">
        <v>0</v>
      </c>
      <c r="W138" s="33">
        <v>0</v>
      </c>
      <c r="X138" s="33">
        <v>10</v>
      </c>
      <c r="Y138" s="33"/>
      <c r="Z138" s="33"/>
      <c r="AA138" s="35"/>
      <c r="AB138" s="35"/>
      <c r="AC138" s="35">
        <v>100</v>
      </c>
      <c r="AD138" s="35"/>
      <c r="AE138" s="35"/>
      <c r="AF138" s="35"/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23">
        <v>0</v>
      </c>
      <c r="AN138" s="26">
        <v>0</v>
      </c>
      <c r="AO138" s="26" t="s">
        <v>339</v>
      </c>
      <c r="AP138" s="26">
        <v>31</v>
      </c>
    </row>
    <row r="139" spans="1:42" x14ac:dyDescent="0.15">
      <c r="A139" s="21" t="s">
        <v>84</v>
      </c>
      <c r="B139" s="21" t="s">
        <v>342</v>
      </c>
      <c r="C139" s="21" t="s">
        <v>172</v>
      </c>
      <c r="D139" s="21" t="s">
        <v>240</v>
      </c>
      <c r="E139" s="21" t="s">
        <v>337</v>
      </c>
      <c r="F139" s="21" t="s">
        <v>338</v>
      </c>
      <c r="G139" s="21">
        <v>0</v>
      </c>
      <c r="H139" s="21">
        <v>31</v>
      </c>
      <c r="I139" s="25">
        <v>4</v>
      </c>
      <c r="J139" s="29">
        <v>4</v>
      </c>
      <c r="K139" s="29">
        <v>4</v>
      </c>
      <c r="L139" s="29"/>
      <c r="M139" s="29"/>
      <c r="N139" s="29"/>
      <c r="P139" s="23">
        <v>27</v>
      </c>
      <c r="Q139" s="23">
        <v>31</v>
      </c>
      <c r="R139" s="23">
        <v>4</v>
      </c>
      <c r="S139" s="23">
        <v>31</v>
      </c>
      <c r="T139" s="23">
        <v>0</v>
      </c>
      <c r="U139" s="23">
        <v>0</v>
      </c>
      <c r="V139" s="23">
        <v>0</v>
      </c>
      <c r="W139" s="33">
        <v>0</v>
      </c>
      <c r="X139" s="33"/>
      <c r="Y139" s="33"/>
      <c r="Z139" s="33">
        <v>50</v>
      </c>
      <c r="AA139" s="34"/>
      <c r="AB139" s="34"/>
      <c r="AC139" s="34"/>
      <c r="AD139" s="34"/>
      <c r="AE139" s="34"/>
      <c r="AF139" s="34"/>
      <c r="AH139" s="23">
        <v>4000</v>
      </c>
      <c r="AI139" s="23">
        <v>0</v>
      </c>
      <c r="AJ139" s="23">
        <v>0</v>
      </c>
      <c r="AK139" s="23">
        <v>0</v>
      </c>
      <c r="AL139" s="23">
        <v>0</v>
      </c>
      <c r="AM139" s="23">
        <v>0</v>
      </c>
      <c r="AN139" s="26">
        <v>0</v>
      </c>
      <c r="AO139" s="26" t="s">
        <v>339</v>
      </c>
      <c r="AP139" s="26">
        <v>31</v>
      </c>
    </row>
    <row r="140" spans="1:42" x14ac:dyDescent="0.15">
      <c r="A140" s="21" t="s">
        <v>91</v>
      </c>
      <c r="B140" s="21" t="s">
        <v>335</v>
      </c>
      <c r="C140" s="21" t="s">
        <v>171</v>
      </c>
      <c r="D140" s="21" t="s">
        <v>388</v>
      </c>
      <c r="E140" s="21" t="s">
        <v>337</v>
      </c>
      <c r="F140" s="21" t="s">
        <v>338</v>
      </c>
      <c r="G140" s="21">
        <v>0</v>
      </c>
      <c r="H140" s="21">
        <v>31</v>
      </c>
      <c r="I140" s="25">
        <v>4</v>
      </c>
      <c r="J140" s="29">
        <v>4</v>
      </c>
      <c r="K140" s="29">
        <v>4</v>
      </c>
      <c r="L140" s="29"/>
      <c r="M140" s="29"/>
      <c r="N140" s="29"/>
      <c r="P140" s="23">
        <v>27</v>
      </c>
      <c r="Q140" s="23">
        <v>31</v>
      </c>
      <c r="R140" s="23">
        <v>4</v>
      </c>
      <c r="S140" s="23">
        <v>31</v>
      </c>
      <c r="T140" s="23">
        <v>0</v>
      </c>
      <c r="U140" s="23">
        <v>0</v>
      </c>
      <c r="V140" s="23">
        <v>0</v>
      </c>
      <c r="W140" s="33">
        <v>0</v>
      </c>
      <c r="X140" s="33"/>
      <c r="Y140" s="33"/>
      <c r="Z140" s="33"/>
      <c r="AA140" s="34"/>
      <c r="AB140" s="34"/>
      <c r="AC140" s="34"/>
      <c r="AD140" s="34"/>
      <c r="AE140" s="34"/>
      <c r="AF140" s="34"/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23">
        <v>0</v>
      </c>
      <c r="AN140" s="26">
        <v>0</v>
      </c>
      <c r="AO140" s="26" t="s">
        <v>339</v>
      </c>
      <c r="AP140" s="26">
        <v>31</v>
      </c>
    </row>
    <row r="141" spans="1:42" x14ac:dyDescent="0.15">
      <c r="A141" s="21" t="s">
        <v>91</v>
      </c>
      <c r="B141" s="21" t="s">
        <v>340</v>
      </c>
      <c r="C141" s="21" t="s">
        <v>172</v>
      </c>
      <c r="D141" s="21" t="s">
        <v>389</v>
      </c>
      <c r="E141" s="21" t="s">
        <v>337</v>
      </c>
      <c r="F141" s="21" t="s">
        <v>338</v>
      </c>
      <c r="G141" s="21">
        <v>0</v>
      </c>
      <c r="H141" s="21">
        <v>31</v>
      </c>
      <c r="I141" s="25">
        <v>4</v>
      </c>
      <c r="J141" s="29">
        <v>5</v>
      </c>
      <c r="K141" s="29">
        <v>4</v>
      </c>
      <c r="L141" s="29"/>
      <c r="M141" s="29">
        <v>1</v>
      </c>
      <c r="N141" s="29"/>
      <c r="P141" s="23">
        <v>26</v>
      </c>
      <c r="Q141" s="23">
        <v>31</v>
      </c>
      <c r="R141" s="23">
        <v>4</v>
      </c>
      <c r="S141" s="23">
        <v>31</v>
      </c>
      <c r="T141" s="23">
        <v>0</v>
      </c>
      <c r="U141" s="23">
        <v>0</v>
      </c>
      <c r="V141" s="23">
        <v>0</v>
      </c>
      <c r="W141" s="33">
        <v>0</v>
      </c>
      <c r="X141" s="33"/>
      <c r="Y141" s="33"/>
      <c r="Z141" s="33"/>
      <c r="AA141" s="34"/>
      <c r="AB141" s="34"/>
      <c r="AC141" s="34"/>
      <c r="AD141" s="34"/>
      <c r="AE141" s="34"/>
      <c r="AF141" s="34"/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23">
        <v>0</v>
      </c>
      <c r="AN141" s="26">
        <v>0</v>
      </c>
      <c r="AO141" s="26" t="s">
        <v>339</v>
      </c>
      <c r="AP141" s="26">
        <v>31</v>
      </c>
    </row>
    <row r="142" spans="1:42" x14ac:dyDescent="0.15">
      <c r="A142" s="21" t="s">
        <v>91</v>
      </c>
      <c r="B142" s="21" t="s">
        <v>342</v>
      </c>
      <c r="C142" s="21" t="s">
        <v>172</v>
      </c>
      <c r="D142" s="21" t="s">
        <v>93</v>
      </c>
      <c r="E142" s="21" t="s">
        <v>337</v>
      </c>
      <c r="F142" s="21" t="s">
        <v>338</v>
      </c>
      <c r="G142" s="21">
        <v>0</v>
      </c>
      <c r="H142" s="21">
        <v>31</v>
      </c>
      <c r="I142" s="25">
        <v>4</v>
      </c>
      <c r="J142" s="29">
        <v>4</v>
      </c>
      <c r="K142" s="29">
        <v>4</v>
      </c>
      <c r="L142" s="29"/>
      <c r="M142" s="29"/>
      <c r="N142" s="29"/>
      <c r="P142" s="23">
        <v>27</v>
      </c>
      <c r="Q142" s="23">
        <v>31</v>
      </c>
      <c r="R142" s="23">
        <v>4</v>
      </c>
      <c r="S142" s="23">
        <v>31</v>
      </c>
      <c r="T142" s="23">
        <v>0</v>
      </c>
      <c r="U142" s="23">
        <v>0</v>
      </c>
      <c r="V142" s="23">
        <v>0</v>
      </c>
      <c r="W142" s="33">
        <v>0</v>
      </c>
      <c r="X142" s="33">
        <v>10</v>
      </c>
      <c r="Y142" s="33"/>
      <c r="Z142" s="33"/>
      <c r="AA142" s="34"/>
      <c r="AB142" s="34"/>
      <c r="AC142" s="34"/>
      <c r="AD142" s="34"/>
      <c r="AE142" s="34"/>
      <c r="AF142" s="34"/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23">
        <v>0</v>
      </c>
      <c r="AN142" s="26">
        <v>0</v>
      </c>
      <c r="AO142" s="26" t="s">
        <v>339</v>
      </c>
      <c r="AP142" s="26">
        <v>31</v>
      </c>
    </row>
    <row r="143" spans="1:42" x14ac:dyDescent="0.15">
      <c r="A143" s="21" t="s">
        <v>91</v>
      </c>
      <c r="B143" s="21" t="s">
        <v>342</v>
      </c>
      <c r="C143" s="21" t="s">
        <v>172</v>
      </c>
      <c r="D143" s="21" t="s">
        <v>92</v>
      </c>
      <c r="E143" s="21" t="s">
        <v>337</v>
      </c>
      <c r="F143" s="21" t="s">
        <v>338</v>
      </c>
      <c r="G143" s="21">
        <v>0</v>
      </c>
      <c r="H143" s="21">
        <v>31</v>
      </c>
      <c r="I143" s="25">
        <v>4</v>
      </c>
      <c r="J143" s="29">
        <v>5</v>
      </c>
      <c r="K143" s="29">
        <v>4</v>
      </c>
      <c r="L143" s="29"/>
      <c r="M143" s="29">
        <v>1</v>
      </c>
      <c r="N143" s="29"/>
      <c r="P143" s="23">
        <v>26</v>
      </c>
      <c r="Q143" s="23">
        <v>31</v>
      </c>
      <c r="R143" s="23">
        <v>4</v>
      </c>
      <c r="S143" s="23">
        <v>31</v>
      </c>
      <c r="T143" s="23">
        <v>0</v>
      </c>
      <c r="U143" s="23">
        <v>0</v>
      </c>
      <c r="V143" s="23">
        <v>0</v>
      </c>
      <c r="W143" s="33">
        <v>0</v>
      </c>
      <c r="X143" s="33"/>
      <c r="Y143" s="33"/>
      <c r="Z143" s="33"/>
      <c r="AA143" s="34"/>
      <c r="AB143" s="34"/>
      <c r="AC143" s="34"/>
      <c r="AD143" s="34"/>
      <c r="AE143" s="34"/>
      <c r="AF143" s="34"/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23">
        <v>0</v>
      </c>
      <c r="AN143" s="26">
        <v>0</v>
      </c>
      <c r="AO143" s="26" t="s">
        <v>339</v>
      </c>
      <c r="AP143" s="26">
        <v>31</v>
      </c>
    </row>
    <row r="144" spans="1:42" x14ac:dyDescent="0.15">
      <c r="A144" s="21" t="s">
        <v>91</v>
      </c>
      <c r="B144" s="21" t="s">
        <v>342</v>
      </c>
      <c r="C144" s="21" t="s">
        <v>172</v>
      </c>
      <c r="D144" s="21" t="s">
        <v>94</v>
      </c>
      <c r="E144" s="21" t="s">
        <v>337</v>
      </c>
      <c r="F144" s="21" t="s">
        <v>338</v>
      </c>
      <c r="G144" s="21">
        <v>0</v>
      </c>
      <c r="H144" s="21">
        <v>31</v>
      </c>
      <c r="I144" s="25">
        <v>4</v>
      </c>
      <c r="J144" s="29">
        <v>4</v>
      </c>
      <c r="K144" s="29">
        <v>4</v>
      </c>
      <c r="L144" s="29"/>
      <c r="M144" s="29"/>
      <c r="N144" s="29"/>
      <c r="P144" s="23">
        <v>27</v>
      </c>
      <c r="Q144" s="23">
        <v>31</v>
      </c>
      <c r="R144" s="23">
        <v>4</v>
      </c>
      <c r="S144" s="23">
        <v>31</v>
      </c>
      <c r="T144" s="23">
        <v>0</v>
      </c>
      <c r="U144" s="23">
        <v>0</v>
      </c>
      <c r="V144" s="23">
        <v>0</v>
      </c>
      <c r="W144" s="33">
        <v>0</v>
      </c>
      <c r="X144" s="33"/>
      <c r="Y144" s="33"/>
      <c r="Z144" s="33">
        <v>50</v>
      </c>
      <c r="AA144" s="34"/>
      <c r="AB144" s="34"/>
      <c r="AC144" s="34"/>
      <c r="AD144" s="34"/>
      <c r="AE144" s="34"/>
      <c r="AF144" s="34"/>
      <c r="AH144" s="23">
        <v>0</v>
      </c>
      <c r="AI144" s="23">
        <v>0</v>
      </c>
      <c r="AJ144" s="23">
        <v>0</v>
      </c>
      <c r="AK144" s="23">
        <v>0</v>
      </c>
      <c r="AL144" s="23">
        <v>0</v>
      </c>
      <c r="AM144" s="23">
        <v>0</v>
      </c>
      <c r="AN144" s="26">
        <v>0</v>
      </c>
      <c r="AO144" s="26" t="s">
        <v>339</v>
      </c>
      <c r="AP144" s="26">
        <v>31</v>
      </c>
    </row>
    <row r="145" spans="1:42" x14ac:dyDescent="0.15">
      <c r="A145" s="21" t="s">
        <v>91</v>
      </c>
      <c r="B145" s="21" t="s">
        <v>342</v>
      </c>
      <c r="C145" s="21" t="s">
        <v>172</v>
      </c>
      <c r="D145" s="21" t="s">
        <v>279</v>
      </c>
      <c r="E145" s="21" t="s">
        <v>337</v>
      </c>
      <c r="F145" s="21" t="s">
        <v>338</v>
      </c>
      <c r="G145" s="21">
        <v>0</v>
      </c>
      <c r="H145" s="21">
        <v>31</v>
      </c>
      <c r="I145" s="25">
        <v>4</v>
      </c>
      <c r="J145" s="29">
        <v>4</v>
      </c>
      <c r="K145" s="29">
        <v>4</v>
      </c>
      <c r="L145" s="29"/>
      <c r="M145" s="29"/>
      <c r="N145" s="29"/>
      <c r="P145" s="23">
        <v>27</v>
      </c>
      <c r="Q145" s="23">
        <v>31</v>
      </c>
      <c r="R145" s="23">
        <v>4</v>
      </c>
      <c r="S145" s="23">
        <v>31</v>
      </c>
      <c r="T145" s="23">
        <v>0</v>
      </c>
      <c r="U145" s="23">
        <v>0</v>
      </c>
      <c r="V145" s="23">
        <v>0</v>
      </c>
      <c r="W145" s="33">
        <v>0</v>
      </c>
      <c r="X145" s="33"/>
      <c r="Y145" s="33"/>
      <c r="Z145" s="33"/>
      <c r="AA145" s="34"/>
      <c r="AB145" s="34"/>
      <c r="AC145" s="34"/>
      <c r="AD145" s="34"/>
      <c r="AE145" s="34"/>
      <c r="AF145" s="34"/>
      <c r="AH145" s="23">
        <v>4000</v>
      </c>
      <c r="AI145" s="23">
        <v>0</v>
      </c>
      <c r="AJ145" s="23">
        <v>0</v>
      </c>
      <c r="AK145" s="23">
        <v>0</v>
      </c>
      <c r="AL145" s="23">
        <v>0</v>
      </c>
      <c r="AM145" s="23">
        <v>0</v>
      </c>
      <c r="AN145" s="26">
        <v>0</v>
      </c>
      <c r="AO145" s="26" t="s">
        <v>339</v>
      </c>
      <c r="AP145" s="26">
        <v>31</v>
      </c>
    </row>
    <row r="146" spans="1:42" x14ac:dyDescent="0.15">
      <c r="A146" s="21" t="s">
        <v>91</v>
      </c>
      <c r="B146" s="21" t="s">
        <v>342</v>
      </c>
      <c r="C146" s="21" t="s">
        <v>172</v>
      </c>
      <c r="D146" s="21" t="s">
        <v>298</v>
      </c>
      <c r="E146" s="21" t="s">
        <v>337</v>
      </c>
      <c r="F146" s="21" t="s">
        <v>338</v>
      </c>
      <c r="G146" s="21">
        <v>0</v>
      </c>
      <c r="H146" s="21">
        <v>31</v>
      </c>
      <c r="I146" s="25">
        <v>4</v>
      </c>
      <c r="J146" s="29">
        <v>4</v>
      </c>
      <c r="K146" s="29">
        <v>4</v>
      </c>
      <c r="L146" s="29"/>
      <c r="M146" s="29"/>
      <c r="N146" s="29"/>
      <c r="P146" s="23">
        <v>27</v>
      </c>
      <c r="Q146" s="23">
        <v>31</v>
      </c>
      <c r="R146" s="23">
        <v>4</v>
      </c>
      <c r="S146" s="23">
        <v>31</v>
      </c>
      <c r="T146" s="23">
        <v>0</v>
      </c>
      <c r="U146" s="23">
        <v>0</v>
      </c>
      <c r="V146" s="23">
        <v>0</v>
      </c>
      <c r="W146" s="33">
        <v>0</v>
      </c>
      <c r="X146" s="33">
        <v>10</v>
      </c>
      <c r="Y146" s="33">
        <v>10</v>
      </c>
      <c r="Z146" s="33"/>
      <c r="AA146" s="34"/>
      <c r="AB146" s="34"/>
      <c r="AC146" s="34">
        <v>100</v>
      </c>
      <c r="AD146" s="34"/>
      <c r="AE146" s="34"/>
      <c r="AF146" s="34"/>
      <c r="AH146" s="23">
        <v>3500</v>
      </c>
      <c r="AI146" s="23">
        <v>0</v>
      </c>
      <c r="AJ146" s="23">
        <v>0</v>
      </c>
      <c r="AK146" s="23">
        <v>0</v>
      </c>
      <c r="AL146" s="23">
        <v>0</v>
      </c>
      <c r="AM146" s="23">
        <v>0</v>
      </c>
      <c r="AN146" s="26">
        <v>0</v>
      </c>
      <c r="AO146" s="26" t="s">
        <v>339</v>
      </c>
      <c r="AP146" s="26">
        <v>31</v>
      </c>
    </row>
    <row r="147" spans="1:42" x14ac:dyDescent="0.15">
      <c r="A147" s="21" t="s">
        <v>40</v>
      </c>
      <c r="B147" s="21" t="s">
        <v>346</v>
      </c>
      <c r="C147" s="21" t="s">
        <v>171</v>
      </c>
      <c r="D147" s="21" t="s">
        <v>390</v>
      </c>
      <c r="E147" s="21" t="s">
        <v>337</v>
      </c>
      <c r="F147" s="21" t="s">
        <v>338</v>
      </c>
      <c r="G147" s="21">
        <v>0</v>
      </c>
      <c r="H147" s="21">
        <v>31</v>
      </c>
      <c r="I147" s="25">
        <v>4</v>
      </c>
      <c r="J147" s="29">
        <v>4</v>
      </c>
      <c r="K147" s="29">
        <v>4</v>
      </c>
      <c r="L147" s="29"/>
      <c r="M147" s="29"/>
      <c r="N147" s="29"/>
      <c r="P147" s="23">
        <v>27</v>
      </c>
      <c r="Q147" s="23">
        <v>31</v>
      </c>
      <c r="R147" s="23">
        <v>4</v>
      </c>
      <c r="S147" s="23">
        <v>31</v>
      </c>
      <c r="T147" s="23">
        <v>0</v>
      </c>
      <c r="U147" s="23">
        <v>0</v>
      </c>
      <c r="V147" s="23">
        <v>0</v>
      </c>
      <c r="W147" s="33">
        <v>0</v>
      </c>
      <c r="X147" s="33">
        <v>10</v>
      </c>
      <c r="Y147" s="33"/>
      <c r="Z147" s="33"/>
      <c r="AA147" s="34"/>
      <c r="AB147" s="34"/>
      <c r="AC147" s="34"/>
      <c r="AD147" s="34"/>
      <c r="AE147" s="34"/>
      <c r="AF147" s="34"/>
      <c r="AH147" s="23">
        <v>0</v>
      </c>
      <c r="AI147" s="23">
        <v>0</v>
      </c>
      <c r="AJ147" s="23">
        <v>0</v>
      </c>
      <c r="AK147" s="23">
        <v>0</v>
      </c>
      <c r="AL147" s="23">
        <v>0</v>
      </c>
      <c r="AM147" s="23">
        <v>0</v>
      </c>
      <c r="AN147" s="26">
        <v>0</v>
      </c>
      <c r="AO147" s="26" t="s">
        <v>339</v>
      </c>
      <c r="AP147" s="26">
        <v>31</v>
      </c>
    </row>
    <row r="148" spans="1:42" x14ac:dyDescent="0.15">
      <c r="A148" s="21" t="s">
        <v>95</v>
      </c>
      <c r="B148" s="21" t="s">
        <v>340</v>
      </c>
      <c r="C148" s="21" t="s">
        <v>172</v>
      </c>
      <c r="D148" s="21" t="s">
        <v>391</v>
      </c>
      <c r="E148" s="21" t="s">
        <v>337</v>
      </c>
      <c r="F148" s="21" t="s">
        <v>338</v>
      </c>
      <c r="G148" s="21">
        <v>0</v>
      </c>
      <c r="H148" s="21">
        <v>31</v>
      </c>
      <c r="I148" s="25">
        <v>4</v>
      </c>
      <c r="J148" s="29">
        <v>12</v>
      </c>
      <c r="K148" s="29">
        <v>3</v>
      </c>
      <c r="L148" s="29">
        <v>7</v>
      </c>
      <c r="M148" s="29">
        <v>2</v>
      </c>
      <c r="N148" s="29"/>
      <c r="P148" s="23">
        <v>19</v>
      </c>
      <c r="Q148" s="23">
        <v>24</v>
      </c>
      <c r="R148" s="23">
        <v>3</v>
      </c>
      <c r="S148" s="23">
        <v>24</v>
      </c>
      <c r="T148" s="23">
        <v>0</v>
      </c>
      <c r="U148" s="23">
        <v>7</v>
      </c>
      <c r="V148" s="23">
        <v>0</v>
      </c>
      <c r="W148" s="33">
        <v>0</v>
      </c>
      <c r="X148" s="33"/>
      <c r="Y148" s="33"/>
      <c r="Z148" s="33"/>
      <c r="AA148" s="34"/>
      <c r="AB148" s="34"/>
      <c r="AC148" s="34"/>
      <c r="AD148" s="34"/>
      <c r="AE148" s="34"/>
      <c r="AF148" s="34"/>
      <c r="AH148" s="23">
        <v>0</v>
      </c>
      <c r="AI148" s="23">
        <v>0</v>
      </c>
      <c r="AJ148" s="23">
        <v>0</v>
      </c>
      <c r="AK148" s="23">
        <v>0</v>
      </c>
      <c r="AL148" s="23">
        <v>0</v>
      </c>
      <c r="AM148" s="23">
        <v>0</v>
      </c>
      <c r="AN148" s="26">
        <v>0</v>
      </c>
      <c r="AO148" s="26" t="s">
        <v>339</v>
      </c>
      <c r="AP148" s="26">
        <v>24</v>
      </c>
    </row>
    <row r="149" spans="1:42" x14ac:dyDescent="0.15">
      <c r="A149" s="21" t="s">
        <v>95</v>
      </c>
      <c r="B149" s="21" t="s">
        <v>342</v>
      </c>
      <c r="C149" s="21" t="s">
        <v>172</v>
      </c>
      <c r="D149" s="21" t="s">
        <v>96</v>
      </c>
      <c r="E149" s="21" t="s">
        <v>337</v>
      </c>
      <c r="F149" s="21" t="s">
        <v>338</v>
      </c>
      <c r="G149" s="21">
        <v>0</v>
      </c>
      <c r="H149" s="21">
        <v>31</v>
      </c>
      <c r="I149" s="25">
        <v>4</v>
      </c>
      <c r="J149" s="29">
        <v>4</v>
      </c>
      <c r="K149" s="29">
        <v>4</v>
      </c>
      <c r="L149" s="29"/>
      <c r="M149" s="29"/>
      <c r="N149" s="29"/>
      <c r="P149" s="23">
        <v>27</v>
      </c>
      <c r="Q149" s="23">
        <v>31</v>
      </c>
      <c r="R149" s="23">
        <v>4</v>
      </c>
      <c r="S149" s="23">
        <v>31</v>
      </c>
      <c r="T149" s="23">
        <v>0</v>
      </c>
      <c r="U149" s="23">
        <v>0</v>
      </c>
      <c r="V149" s="23">
        <v>0</v>
      </c>
      <c r="W149" s="33">
        <v>0</v>
      </c>
      <c r="X149" s="33"/>
      <c r="Y149" s="33"/>
      <c r="Z149" s="33"/>
      <c r="AA149" s="34"/>
      <c r="AB149" s="34"/>
      <c r="AC149" s="34"/>
      <c r="AD149" s="34"/>
      <c r="AE149" s="34"/>
      <c r="AF149" s="34"/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23">
        <v>0</v>
      </c>
      <c r="AN149" s="26">
        <v>0</v>
      </c>
      <c r="AO149" s="26" t="s">
        <v>339</v>
      </c>
      <c r="AP149" s="26">
        <v>31</v>
      </c>
    </row>
    <row r="150" spans="1:42" x14ac:dyDescent="0.15">
      <c r="A150" s="21" t="s">
        <v>95</v>
      </c>
      <c r="B150" s="21" t="s">
        <v>335</v>
      </c>
      <c r="C150" s="21" t="s">
        <v>171</v>
      </c>
      <c r="D150" s="21" t="s">
        <v>392</v>
      </c>
      <c r="E150" s="21" t="s">
        <v>337</v>
      </c>
      <c r="F150" s="21" t="s">
        <v>338</v>
      </c>
      <c r="G150" s="21">
        <v>0</v>
      </c>
      <c r="H150" s="21">
        <v>31</v>
      </c>
      <c r="I150" s="25">
        <v>4</v>
      </c>
      <c r="J150" s="29">
        <v>6</v>
      </c>
      <c r="K150" s="29">
        <v>4</v>
      </c>
      <c r="L150" s="29"/>
      <c r="M150" s="29">
        <v>2</v>
      </c>
      <c r="N150" s="29"/>
      <c r="P150" s="23">
        <v>25</v>
      </c>
      <c r="Q150" s="23">
        <v>31</v>
      </c>
      <c r="R150" s="23">
        <v>4</v>
      </c>
      <c r="S150" s="23">
        <v>31</v>
      </c>
      <c r="T150" s="23">
        <v>0</v>
      </c>
      <c r="U150" s="23">
        <v>0</v>
      </c>
      <c r="V150" s="23">
        <v>0</v>
      </c>
      <c r="W150" s="33">
        <v>0</v>
      </c>
      <c r="X150" s="33"/>
      <c r="Y150" s="33"/>
      <c r="Z150" s="33"/>
      <c r="AA150" s="34"/>
      <c r="AB150" s="34"/>
      <c r="AC150" s="34"/>
      <c r="AD150" s="34"/>
      <c r="AE150" s="34"/>
      <c r="AF150" s="34"/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23">
        <v>0</v>
      </c>
      <c r="AN150" s="26">
        <v>0</v>
      </c>
      <c r="AO150" s="26" t="s">
        <v>339</v>
      </c>
      <c r="AP150" s="26">
        <v>31</v>
      </c>
    </row>
    <row r="151" spans="1:42" x14ac:dyDescent="0.15">
      <c r="A151" s="21" t="s">
        <v>95</v>
      </c>
      <c r="B151" s="21" t="s">
        <v>342</v>
      </c>
      <c r="C151" s="21" t="s">
        <v>172</v>
      </c>
      <c r="D151" s="21" t="s">
        <v>97</v>
      </c>
      <c r="E151" s="21" t="s">
        <v>337</v>
      </c>
      <c r="F151" s="21" t="s">
        <v>338</v>
      </c>
      <c r="G151" s="21">
        <v>0</v>
      </c>
      <c r="H151" s="21">
        <v>31</v>
      </c>
      <c r="I151" s="25">
        <v>4</v>
      </c>
      <c r="J151" s="29">
        <v>6</v>
      </c>
      <c r="K151" s="29">
        <v>4</v>
      </c>
      <c r="L151" s="29"/>
      <c r="M151" s="29">
        <v>2</v>
      </c>
      <c r="N151" s="29"/>
      <c r="P151" s="23">
        <v>25</v>
      </c>
      <c r="Q151" s="23">
        <v>31</v>
      </c>
      <c r="R151" s="23">
        <v>4</v>
      </c>
      <c r="S151" s="23">
        <v>31</v>
      </c>
      <c r="T151" s="23">
        <v>0</v>
      </c>
      <c r="U151" s="23">
        <v>0</v>
      </c>
      <c r="V151" s="23">
        <v>0</v>
      </c>
      <c r="W151" s="33">
        <v>0</v>
      </c>
      <c r="X151" s="33"/>
      <c r="Y151" s="33"/>
      <c r="Z151" s="33"/>
      <c r="AA151" s="34"/>
      <c r="AB151" s="34"/>
      <c r="AC151" s="34"/>
      <c r="AD151" s="34"/>
      <c r="AE151" s="34"/>
      <c r="AF151" s="34"/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23">
        <v>0</v>
      </c>
      <c r="AN151" s="26">
        <v>0</v>
      </c>
      <c r="AO151" s="26" t="s">
        <v>339</v>
      </c>
      <c r="AP151" s="26">
        <v>31</v>
      </c>
    </row>
    <row r="152" spans="1:42" x14ac:dyDescent="0.15">
      <c r="A152" s="21" t="s">
        <v>95</v>
      </c>
      <c r="B152" s="21" t="s">
        <v>342</v>
      </c>
      <c r="C152" s="21" t="s">
        <v>172</v>
      </c>
      <c r="D152" s="21" t="s">
        <v>98</v>
      </c>
      <c r="E152" s="21" t="s">
        <v>337</v>
      </c>
      <c r="F152" s="21" t="s">
        <v>338</v>
      </c>
      <c r="G152" s="21" t="s">
        <v>393</v>
      </c>
      <c r="H152" s="21">
        <v>31</v>
      </c>
      <c r="I152" s="25">
        <v>4</v>
      </c>
      <c r="J152" s="29">
        <v>6</v>
      </c>
      <c r="K152" s="29">
        <v>4</v>
      </c>
      <c r="L152" s="29"/>
      <c r="M152" s="29">
        <v>2</v>
      </c>
      <c r="N152" s="29"/>
      <c r="P152" s="23">
        <v>25</v>
      </c>
      <c r="Q152" s="23">
        <v>31</v>
      </c>
      <c r="R152" s="23">
        <v>4</v>
      </c>
      <c r="S152" s="23">
        <v>31</v>
      </c>
      <c r="T152" s="23">
        <v>0</v>
      </c>
      <c r="U152" s="23">
        <v>0</v>
      </c>
      <c r="V152" s="23">
        <v>0</v>
      </c>
      <c r="W152" s="33">
        <v>0</v>
      </c>
      <c r="X152" s="33"/>
      <c r="Y152" s="33"/>
      <c r="Z152" s="33"/>
      <c r="AA152" s="34"/>
      <c r="AB152" s="34"/>
      <c r="AC152" s="34"/>
      <c r="AD152" s="34"/>
      <c r="AE152" s="34"/>
      <c r="AF152" s="34"/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23">
        <v>0</v>
      </c>
      <c r="AN152" s="26">
        <v>0</v>
      </c>
      <c r="AO152" s="26" t="s">
        <v>339</v>
      </c>
      <c r="AP152" s="26">
        <v>31</v>
      </c>
    </row>
    <row r="153" spans="1:42" x14ac:dyDescent="0.15">
      <c r="A153" s="21" t="s">
        <v>95</v>
      </c>
      <c r="B153" s="21" t="s">
        <v>342</v>
      </c>
      <c r="C153" s="21" t="s">
        <v>172</v>
      </c>
      <c r="D153" s="21" t="s">
        <v>138</v>
      </c>
      <c r="E153" s="21" t="s">
        <v>337</v>
      </c>
      <c r="F153" s="21" t="s">
        <v>338</v>
      </c>
      <c r="G153" s="21">
        <v>0</v>
      </c>
      <c r="H153" s="21">
        <v>31</v>
      </c>
      <c r="I153" s="25">
        <v>4</v>
      </c>
      <c r="J153" s="29">
        <v>4</v>
      </c>
      <c r="K153" s="29">
        <v>4</v>
      </c>
      <c r="L153" s="29"/>
      <c r="M153" s="29"/>
      <c r="N153" s="29"/>
      <c r="P153" s="23">
        <v>27</v>
      </c>
      <c r="Q153" s="23">
        <v>31</v>
      </c>
      <c r="R153" s="23">
        <v>4</v>
      </c>
      <c r="S153" s="23">
        <v>31</v>
      </c>
      <c r="T153" s="23">
        <v>0</v>
      </c>
      <c r="U153" s="23">
        <v>0</v>
      </c>
      <c r="V153" s="23">
        <v>0</v>
      </c>
      <c r="W153" s="33">
        <v>0</v>
      </c>
      <c r="X153" s="33"/>
      <c r="Y153" s="33"/>
      <c r="Z153" s="33">
        <v>50</v>
      </c>
      <c r="AA153" s="34"/>
      <c r="AB153" s="34"/>
      <c r="AC153" s="34"/>
      <c r="AD153" s="34"/>
      <c r="AE153" s="34"/>
      <c r="AF153" s="34"/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23">
        <v>0</v>
      </c>
      <c r="AN153" s="26">
        <v>0</v>
      </c>
      <c r="AO153" s="26" t="s">
        <v>339</v>
      </c>
      <c r="AP153" s="26">
        <v>31</v>
      </c>
    </row>
    <row r="154" spans="1:42" x14ac:dyDescent="0.15">
      <c r="A154" s="21" t="s">
        <v>95</v>
      </c>
      <c r="B154" s="21" t="s">
        <v>342</v>
      </c>
      <c r="C154" s="21" t="s">
        <v>172</v>
      </c>
      <c r="D154" s="21" t="s">
        <v>154</v>
      </c>
      <c r="E154" s="21" t="s">
        <v>337</v>
      </c>
      <c r="F154" s="21" t="s">
        <v>338</v>
      </c>
      <c r="G154" s="21">
        <v>0</v>
      </c>
      <c r="H154" s="21">
        <v>31</v>
      </c>
      <c r="I154" s="25">
        <v>4</v>
      </c>
      <c r="J154" s="29">
        <v>6</v>
      </c>
      <c r="K154" s="29">
        <v>4</v>
      </c>
      <c r="L154" s="29"/>
      <c r="M154" s="29">
        <v>2</v>
      </c>
      <c r="N154" s="29"/>
      <c r="P154" s="23">
        <v>25</v>
      </c>
      <c r="Q154" s="23">
        <v>31</v>
      </c>
      <c r="R154" s="23">
        <v>4</v>
      </c>
      <c r="S154" s="23">
        <v>31</v>
      </c>
      <c r="T154" s="23">
        <v>0</v>
      </c>
      <c r="U154" s="23">
        <v>0</v>
      </c>
      <c r="V154" s="23">
        <v>0</v>
      </c>
      <c r="W154" s="33">
        <v>0</v>
      </c>
      <c r="X154" s="33"/>
      <c r="Y154" s="33"/>
      <c r="Z154" s="33"/>
      <c r="AA154" s="34"/>
      <c r="AB154" s="34"/>
      <c r="AC154" s="34"/>
      <c r="AD154" s="34"/>
      <c r="AE154" s="34"/>
      <c r="AF154" s="34"/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23">
        <v>0</v>
      </c>
      <c r="AN154" s="26">
        <v>0</v>
      </c>
      <c r="AO154" s="26" t="s">
        <v>339</v>
      </c>
      <c r="AP154" s="26">
        <v>31</v>
      </c>
    </row>
    <row r="155" spans="1:42" x14ac:dyDescent="0.15">
      <c r="A155" s="21" t="s">
        <v>273</v>
      </c>
      <c r="B155" s="21" t="s">
        <v>72</v>
      </c>
      <c r="C155" s="21" t="s">
        <v>171</v>
      </c>
      <c r="D155" s="21" t="s">
        <v>394</v>
      </c>
      <c r="E155" s="21" t="s">
        <v>337</v>
      </c>
      <c r="F155" s="21" t="s">
        <v>338</v>
      </c>
      <c r="G155" s="21">
        <v>0</v>
      </c>
      <c r="H155" s="21">
        <v>31</v>
      </c>
      <c r="I155" s="23">
        <v>4</v>
      </c>
      <c r="J155" s="29">
        <v>4</v>
      </c>
      <c r="K155" s="29">
        <v>4</v>
      </c>
      <c r="L155" s="29"/>
      <c r="M155" s="29"/>
      <c r="N155" s="29"/>
      <c r="P155" s="23">
        <v>27</v>
      </c>
      <c r="Q155" s="23">
        <v>31</v>
      </c>
      <c r="R155" s="23">
        <v>4</v>
      </c>
      <c r="S155" s="23">
        <v>31</v>
      </c>
      <c r="T155" s="23">
        <v>0</v>
      </c>
      <c r="U155" s="23">
        <v>0</v>
      </c>
      <c r="V155" s="23">
        <v>0</v>
      </c>
      <c r="W155" s="33">
        <v>0</v>
      </c>
      <c r="X155" s="33">
        <v>10</v>
      </c>
      <c r="Y155" s="33"/>
      <c r="Z155" s="33"/>
      <c r="AA155" s="35"/>
      <c r="AB155" s="35"/>
      <c r="AC155" s="35"/>
      <c r="AD155" s="35"/>
      <c r="AE155" s="35"/>
      <c r="AF155" s="35"/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23">
        <v>0</v>
      </c>
      <c r="AN155" s="26">
        <v>0</v>
      </c>
      <c r="AO155" s="26" t="s">
        <v>339</v>
      </c>
      <c r="AP155" s="26">
        <v>31</v>
      </c>
    </row>
    <row r="156" spans="1:42" x14ac:dyDescent="0.15">
      <c r="A156" s="21" t="s">
        <v>99</v>
      </c>
      <c r="B156" s="21" t="s">
        <v>335</v>
      </c>
      <c r="C156" s="21" t="s">
        <v>171</v>
      </c>
      <c r="D156" s="21" t="s">
        <v>395</v>
      </c>
      <c r="E156" s="21" t="s">
        <v>337</v>
      </c>
      <c r="F156" s="21" t="s">
        <v>338</v>
      </c>
      <c r="G156" s="21">
        <v>0</v>
      </c>
      <c r="H156" s="21">
        <v>31</v>
      </c>
      <c r="I156" s="25">
        <v>4</v>
      </c>
      <c r="J156" s="29">
        <v>6</v>
      </c>
      <c r="K156" s="29">
        <v>4</v>
      </c>
      <c r="L156" s="29"/>
      <c r="M156" s="29">
        <v>2</v>
      </c>
      <c r="N156" s="29"/>
      <c r="P156" s="23">
        <v>25</v>
      </c>
      <c r="Q156" s="23">
        <v>31</v>
      </c>
      <c r="R156" s="23">
        <v>4</v>
      </c>
      <c r="S156" s="23">
        <v>31</v>
      </c>
      <c r="T156" s="23">
        <v>0</v>
      </c>
      <c r="U156" s="23">
        <v>0</v>
      </c>
      <c r="V156" s="23">
        <v>0</v>
      </c>
      <c r="W156" s="33">
        <v>0</v>
      </c>
      <c r="X156" s="33">
        <v>10</v>
      </c>
      <c r="Y156" s="33"/>
      <c r="Z156" s="33"/>
      <c r="AA156" s="34"/>
      <c r="AB156" s="34"/>
      <c r="AC156" s="34"/>
      <c r="AD156" s="34"/>
      <c r="AE156" s="34"/>
      <c r="AF156" s="34"/>
      <c r="AH156" s="23">
        <v>0</v>
      </c>
      <c r="AI156" s="23">
        <v>0</v>
      </c>
      <c r="AJ156" s="23">
        <v>0</v>
      </c>
      <c r="AK156" s="23">
        <v>0</v>
      </c>
      <c r="AL156" s="23">
        <v>0</v>
      </c>
      <c r="AM156" s="23">
        <v>0</v>
      </c>
      <c r="AN156" s="26">
        <v>0</v>
      </c>
      <c r="AO156" s="26" t="s">
        <v>339</v>
      </c>
      <c r="AP156" s="26">
        <v>31</v>
      </c>
    </row>
    <row r="157" spans="1:42" x14ac:dyDescent="0.15">
      <c r="A157" s="21" t="s">
        <v>99</v>
      </c>
      <c r="B157" s="21" t="s">
        <v>342</v>
      </c>
      <c r="C157" s="21" t="s">
        <v>172</v>
      </c>
      <c r="D157" s="21" t="s">
        <v>101</v>
      </c>
      <c r="E157" s="21" t="s">
        <v>337</v>
      </c>
      <c r="F157" s="21" t="s">
        <v>338</v>
      </c>
      <c r="G157" s="21">
        <v>0</v>
      </c>
      <c r="H157" s="21">
        <v>31</v>
      </c>
      <c r="I157" s="25">
        <v>4</v>
      </c>
      <c r="J157" s="29">
        <v>6</v>
      </c>
      <c r="K157" s="29">
        <v>4</v>
      </c>
      <c r="L157" s="29"/>
      <c r="M157" s="29">
        <v>2</v>
      </c>
      <c r="N157" s="29"/>
      <c r="P157" s="23">
        <v>25</v>
      </c>
      <c r="Q157" s="23">
        <v>31</v>
      </c>
      <c r="R157" s="23">
        <v>4</v>
      </c>
      <c r="S157" s="23">
        <v>31</v>
      </c>
      <c r="T157" s="23">
        <v>0</v>
      </c>
      <c r="U157" s="23">
        <v>0</v>
      </c>
      <c r="V157" s="23">
        <v>0</v>
      </c>
      <c r="W157" s="33">
        <v>0</v>
      </c>
      <c r="X157" s="33">
        <v>10</v>
      </c>
      <c r="Y157" s="33"/>
      <c r="Z157" s="33"/>
      <c r="AA157" s="34"/>
      <c r="AB157" s="34"/>
      <c r="AC157" s="34"/>
      <c r="AD157" s="34"/>
      <c r="AE157" s="34"/>
      <c r="AF157" s="34"/>
      <c r="AH157" s="23">
        <v>0</v>
      </c>
      <c r="AI157" s="23">
        <v>0</v>
      </c>
      <c r="AJ157" s="23">
        <v>0</v>
      </c>
      <c r="AK157" s="23">
        <v>0</v>
      </c>
      <c r="AL157" s="23">
        <v>0</v>
      </c>
      <c r="AM157" s="23">
        <v>0</v>
      </c>
      <c r="AN157" s="26">
        <v>0</v>
      </c>
      <c r="AO157" s="26" t="s">
        <v>339</v>
      </c>
      <c r="AP157" s="26">
        <v>31</v>
      </c>
    </row>
    <row r="158" spans="1:42" x14ac:dyDescent="0.15">
      <c r="A158" s="21" t="s">
        <v>99</v>
      </c>
      <c r="B158" s="21" t="s">
        <v>340</v>
      </c>
      <c r="C158" s="21" t="s">
        <v>172</v>
      </c>
      <c r="D158" s="21" t="s">
        <v>396</v>
      </c>
      <c r="E158" s="21" t="s">
        <v>337</v>
      </c>
      <c r="F158" s="21" t="s">
        <v>338</v>
      </c>
      <c r="G158" s="21">
        <v>0</v>
      </c>
      <c r="H158" s="21">
        <v>31</v>
      </c>
      <c r="I158" s="25">
        <v>4</v>
      </c>
      <c r="J158" s="29">
        <v>8</v>
      </c>
      <c r="K158" s="29">
        <v>4</v>
      </c>
      <c r="L158" s="29">
        <v>2</v>
      </c>
      <c r="M158" s="29">
        <v>2</v>
      </c>
      <c r="N158" s="29"/>
      <c r="P158" s="23">
        <v>23</v>
      </c>
      <c r="Q158" s="23">
        <v>29</v>
      </c>
      <c r="R158" s="23">
        <v>4</v>
      </c>
      <c r="S158" s="23">
        <v>29</v>
      </c>
      <c r="T158" s="23">
        <v>0</v>
      </c>
      <c r="U158" s="23">
        <v>2</v>
      </c>
      <c r="V158" s="23">
        <v>0</v>
      </c>
      <c r="W158" s="33">
        <v>0</v>
      </c>
      <c r="X158" s="33"/>
      <c r="Y158" s="33"/>
      <c r="Z158" s="33"/>
      <c r="AA158" s="34"/>
      <c r="AB158" s="34"/>
      <c r="AC158" s="34"/>
      <c r="AD158" s="34"/>
      <c r="AE158" s="34"/>
      <c r="AF158" s="34"/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23">
        <v>0</v>
      </c>
      <c r="AN158" s="26">
        <v>0</v>
      </c>
      <c r="AO158" s="26" t="s">
        <v>339</v>
      </c>
      <c r="AP158" s="26">
        <v>29</v>
      </c>
    </row>
    <row r="159" spans="1:42" x14ac:dyDescent="0.15">
      <c r="A159" s="21" t="s">
        <v>99</v>
      </c>
      <c r="B159" s="21" t="s">
        <v>342</v>
      </c>
      <c r="C159" s="21" t="s">
        <v>172</v>
      </c>
      <c r="D159" s="21" t="s">
        <v>100</v>
      </c>
      <c r="E159" s="21" t="s">
        <v>337</v>
      </c>
      <c r="F159" s="21" t="s">
        <v>338</v>
      </c>
      <c r="G159" s="21">
        <v>0</v>
      </c>
      <c r="H159" s="21">
        <v>31</v>
      </c>
      <c r="I159" s="25">
        <v>4</v>
      </c>
      <c r="J159" s="29">
        <v>6</v>
      </c>
      <c r="K159" s="29">
        <v>4</v>
      </c>
      <c r="L159" s="29"/>
      <c r="M159" s="29">
        <v>2</v>
      </c>
      <c r="N159" s="29"/>
      <c r="P159" s="23">
        <v>25</v>
      </c>
      <c r="Q159" s="23">
        <v>31</v>
      </c>
      <c r="R159" s="23">
        <v>4</v>
      </c>
      <c r="S159" s="23">
        <v>31</v>
      </c>
      <c r="T159" s="23">
        <v>0</v>
      </c>
      <c r="U159" s="23">
        <v>0</v>
      </c>
      <c r="V159" s="23">
        <v>0</v>
      </c>
      <c r="W159" s="33">
        <v>0</v>
      </c>
      <c r="X159" s="33">
        <v>20</v>
      </c>
      <c r="Y159" s="33"/>
      <c r="Z159" s="33"/>
      <c r="AA159" s="34"/>
      <c r="AB159" s="34"/>
      <c r="AC159" s="34"/>
      <c r="AD159" s="34"/>
      <c r="AE159" s="34"/>
      <c r="AF159" s="34"/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23">
        <v>0</v>
      </c>
      <c r="AN159" s="26">
        <v>0</v>
      </c>
      <c r="AO159" s="26" t="s">
        <v>339</v>
      </c>
      <c r="AP159" s="26">
        <v>31</v>
      </c>
    </row>
    <row r="160" spans="1:42" x14ac:dyDescent="0.15">
      <c r="A160" s="21" t="s">
        <v>99</v>
      </c>
      <c r="B160" s="21" t="s">
        <v>342</v>
      </c>
      <c r="C160" s="21" t="s">
        <v>172</v>
      </c>
      <c r="D160" s="21" t="s">
        <v>139</v>
      </c>
      <c r="E160" s="21" t="s">
        <v>337</v>
      </c>
      <c r="F160" s="21" t="s">
        <v>338</v>
      </c>
      <c r="G160" s="21">
        <v>0</v>
      </c>
      <c r="H160" s="21">
        <v>31</v>
      </c>
      <c r="I160" s="25">
        <v>4</v>
      </c>
      <c r="J160" s="29">
        <v>6</v>
      </c>
      <c r="K160" s="29">
        <v>4</v>
      </c>
      <c r="L160" s="29"/>
      <c r="M160" s="29">
        <v>2</v>
      </c>
      <c r="N160" s="29"/>
      <c r="P160" s="23">
        <v>25</v>
      </c>
      <c r="Q160" s="23">
        <v>31</v>
      </c>
      <c r="R160" s="23">
        <v>4</v>
      </c>
      <c r="S160" s="23">
        <v>31</v>
      </c>
      <c r="T160" s="23">
        <v>0</v>
      </c>
      <c r="U160" s="23">
        <v>0</v>
      </c>
      <c r="V160" s="23">
        <v>0</v>
      </c>
      <c r="W160" s="33">
        <v>0</v>
      </c>
      <c r="X160" s="33"/>
      <c r="Y160" s="33"/>
      <c r="Z160" s="33"/>
      <c r="AA160" s="34"/>
      <c r="AB160" s="34"/>
      <c r="AC160" s="34"/>
      <c r="AD160" s="34"/>
      <c r="AE160" s="34"/>
      <c r="AF160" s="34"/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23">
        <v>0</v>
      </c>
      <c r="AN160" s="26">
        <v>0</v>
      </c>
      <c r="AO160" s="26" t="s">
        <v>339</v>
      </c>
      <c r="AP160" s="26">
        <v>31</v>
      </c>
    </row>
    <row r="161" spans="1:42" x14ac:dyDescent="0.15">
      <c r="A161" s="21" t="s">
        <v>99</v>
      </c>
      <c r="B161" s="21" t="s">
        <v>342</v>
      </c>
      <c r="C161" s="21" t="s">
        <v>172</v>
      </c>
      <c r="D161" s="21" t="s">
        <v>155</v>
      </c>
      <c r="E161" s="21" t="s">
        <v>337</v>
      </c>
      <c r="F161" s="21" t="s">
        <v>338</v>
      </c>
      <c r="G161" s="21">
        <v>0</v>
      </c>
      <c r="H161" s="21">
        <v>31</v>
      </c>
      <c r="I161" s="25">
        <v>4</v>
      </c>
      <c r="J161" s="29">
        <v>4</v>
      </c>
      <c r="K161" s="29">
        <v>4</v>
      </c>
      <c r="L161" s="29"/>
      <c r="M161" s="29"/>
      <c r="N161" s="29"/>
      <c r="P161" s="23">
        <v>27</v>
      </c>
      <c r="Q161" s="23">
        <v>31</v>
      </c>
      <c r="R161" s="23">
        <v>4</v>
      </c>
      <c r="S161" s="23">
        <v>31</v>
      </c>
      <c r="T161" s="23">
        <v>0</v>
      </c>
      <c r="U161" s="23">
        <v>0</v>
      </c>
      <c r="V161" s="23">
        <v>0</v>
      </c>
      <c r="W161" s="33">
        <v>0</v>
      </c>
      <c r="X161" s="33">
        <v>10</v>
      </c>
      <c r="Y161" s="33"/>
      <c r="Z161" s="33"/>
      <c r="AA161" s="34"/>
      <c r="AB161" s="34"/>
      <c r="AC161" s="34"/>
      <c r="AD161" s="34"/>
      <c r="AE161" s="34"/>
      <c r="AF161" s="34"/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23">
        <v>0</v>
      </c>
      <c r="AN161" s="26">
        <v>0</v>
      </c>
      <c r="AO161" s="26" t="s">
        <v>339</v>
      </c>
      <c r="AP161" s="26">
        <v>31</v>
      </c>
    </row>
    <row r="162" spans="1:42" x14ac:dyDescent="0.15">
      <c r="A162" s="21" t="s">
        <v>223</v>
      </c>
      <c r="B162" s="21" t="s">
        <v>346</v>
      </c>
      <c r="C162" s="21" t="s">
        <v>171</v>
      </c>
      <c r="D162" s="21" t="s">
        <v>397</v>
      </c>
      <c r="E162" s="21" t="s">
        <v>337</v>
      </c>
      <c r="F162" s="21" t="s">
        <v>338</v>
      </c>
      <c r="G162" s="21">
        <v>0</v>
      </c>
      <c r="H162" s="21">
        <v>31</v>
      </c>
      <c r="I162" s="25">
        <v>4</v>
      </c>
      <c r="J162" s="29">
        <v>2</v>
      </c>
      <c r="K162" s="29">
        <v>2</v>
      </c>
      <c r="L162" s="29"/>
      <c r="M162" s="29"/>
      <c r="N162" s="29"/>
      <c r="P162" s="23">
        <v>29</v>
      </c>
      <c r="Q162" s="23">
        <v>31</v>
      </c>
      <c r="R162" s="23">
        <v>4</v>
      </c>
      <c r="S162" s="23">
        <v>31</v>
      </c>
      <c r="T162" s="23">
        <v>0</v>
      </c>
      <c r="U162" s="23">
        <v>0</v>
      </c>
      <c r="V162" s="23">
        <v>0</v>
      </c>
      <c r="W162" s="33">
        <v>0</v>
      </c>
      <c r="X162" s="33">
        <v>150</v>
      </c>
      <c r="Y162" s="33">
        <v>40</v>
      </c>
      <c r="Z162" s="33"/>
      <c r="AA162" s="34"/>
      <c r="AB162" s="34"/>
      <c r="AC162" s="34"/>
      <c r="AD162" s="34"/>
      <c r="AE162" s="34"/>
      <c r="AF162" s="34"/>
      <c r="AH162" s="23">
        <v>0</v>
      </c>
      <c r="AI162" s="23">
        <v>0</v>
      </c>
      <c r="AJ162" s="23">
        <v>0</v>
      </c>
      <c r="AK162" s="23">
        <v>0</v>
      </c>
      <c r="AL162" s="23">
        <v>0</v>
      </c>
      <c r="AM162" s="23">
        <v>0</v>
      </c>
      <c r="AN162" s="26">
        <v>0</v>
      </c>
      <c r="AO162" s="26" t="s">
        <v>339</v>
      </c>
      <c r="AP162" s="26">
        <v>31</v>
      </c>
    </row>
    <row r="163" spans="1:42" x14ac:dyDescent="0.15">
      <c r="A163" s="21" t="s">
        <v>99</v>
      </c>
      <c r="B163" s="21" t="s">
        <v>342</v>
      </c>
      <c r="C163" s="21" t="s">
        <v>172</v>
      </c>
      <c r="D163" s="21" t="s">
        <v>299</v>
      </c>
      <c r="E163" s="21" t="s">
        <v>337</v>
      </c>
      <c r="F163" s="21" t="s">
        <v>338</v>
      </c>
      <c r="G163" s="21">
        <v>0</v>
      </c>
      <c r="H163" s="21">
        <v>31</v>
      </c>
      <c r="I163" s="25">
        <v>4</v>
      </c>
      <c r="J163" s="29">
        <v>4</v>
      </c>
      <c r="K163" s="29">
        <v>4</v>
      </c>
      <c r="L163" s="29"/>
      <c r="M163" s="29"/>
      <c r="N163" s="29"/>
      <c r="P163" s="23">
        <v>27</v>
      </c>
      <c r="Q163" s="23">
        <v>31</v>
      </c>
      <c r="R163" s="23">
        <v>4</v>
      </c>
      <c r="S163" s="23">
        <v>31</v>
      </c>
      <c r="T163" s="23">
        <v>0</v>
      </c>
      <c r="U163" s="23">
        <v>0</v>
      </c>
      <c r="V163" s="23">
        <v>0</v>
      </c>
      <c r="W163" s="33">
        <v>0</v>
      </c>
      <c r="X163" s="33"/>
      <c r="Y163" s="33"/>
      <c r="Z163" s="33"/>
      <c r="AA163" s="34"/>
      <c r="AB163" s="34"/>
      <c r="AC163" s="34"/>
      <c r="AD163" s="34"/>
      <c r="AE163" s="34"/>
      <c r="AF163" s="34"/>
      <c r="AH163" s="23">
        <v>4000</v>
      </c>
      <c r="AI163" s="23">
        <v>0</v>
      </c>
      <c r="AJ163" s="23">
        <v>0</v>
      </c>
      <c r="AK163" s="23">
        <v>0</v>
      </c>
      <c r="AL163" s="23">
        <v>0</v>
      </c>
      <c r="AM163" s="23">
        <v>0</v>
      </c>
      <c r="AN163" s="26">
        <v>0</v>
      </c>
      <c r="AO163" s="26" t="s">
        <v>339</v>
      </c>
      <c r="AP163" s="26">
        <v>31</v>
      </c>
    </row>
    <row r="164" spans="1:42" x14ac:dyDescent="0.15">
      <c r="A164" s="21" t="s">
        <v>102</v>
      </c>
      <c r="B164" s="21" t="s">
        <v>342</v>
      </c>
      <c r="C164" s="21" t="s">
        <v>172</v>
      </c>
      <c r="D164" s="21" t="s">
        <v>103</v>
      </c>
      <c r="E164" s="21" t="s">
        <v>337</v>
      </c>
      <c r="F164" s="21" t="s">
        <v>338</v>
      </c>
      <c r="G164" s="21">
        <v>0</v>
      </c>
      <c r="H164" s="21">
        <v>31</v>
      </c>
      <c r="I164" s="25">
        <v>4</v>
      </c>
      <c r="J164" s="29">
        <v>5</v>
      </c>
      <c r="K164" s="29">
        <v>4</v>
      </c>
      <c r="L164" s="29"/>
      <c r="M164" s="29">
        <v>1</v>
      </c>
      <c r="N164" s="29"/>
      <c r="P164" s="23">
        <v>26</v>
      </c>
      <c r="Q164" s="23">
        <v>31</v>
      </c>
      <c r="R164" s="23">
        <v>4</v>
      </c>
      <c r="S164" s="23">
        <v>31</v>
      </c>
      <c r="T164" s="23">
        <v>0</v>
      </c>
      <c r="U164" s="23">
        <v>0</v>
      </c>
      <c r="V164" s="23">
        <v>0</v>
      </c>
      <c r="W164" s="33">
        <v>0</v>
      </c>
      <c r="X164" s="33">
        <v>10</v>
      </c>
      <c r="Y164" s="33"/>
      <c r="Z164" s="33"/>
      <c r="AA164" s="34"/>
      <c r="AB164" s="34"/>
      <c r="AC164" s="34"/>
      <c r="AD164" s="34"/>
      <c r="AE164" s="34"/>
      <c r="AF164" s="34"/>
      <c r="AH164" s="23">
        <v>0</v>
      </c>
      <c r="AI164" s="23">
        <v>0</v>
      </c>
      <c r="AJ164" s="23">
        <v>0</v>
      </c>
      <c r="AK164" s="23">
        <v>0</v>
      </c>
      <c r="AL164" s="23">
        <v>0</v>
      </c>
      <c r="AM164" s="23">
        <v>0</v>
      </c>
      <c r="AN164" s="26">
        <v>0</v>
      </c>
      <c r="AO164" s="26" t="s">
        <v>339</v>
      </c>
      <c r="AP164" s="26">
        <v>31</v>
      </c>
    </row>
    <row r="165" spans="1:42" x14ac:dyDescent="0.15">
      <c r="A165" s="21" t="s">
        <v>102</v>
      </c>
      <c r="B165" s="21" t="s">
        <v>335</v>
      </c>
      <c r="C165" s="21" t="s">
        <v>171</v>
      </c>
      <c r="D165" s="21" t="s">
        <v>398</v>
      </c>
      <c r="E165" s="21" t="s">
        <v>337</v>
      </c>
      <c r="F165" s="21" t="s">
        <v>338</v>
      </c>
      <c r="G165" s="21">
        <v>0</v>
      </c>
      <c r="H165" s="21">
        <v>31</v>
      </c>
      <c r="I165" s="25">
        <v>4</v>
      </c>
      <c r="J165" s="29">
        <v>4</v>
      </c>
      <c r="K165" s="29">
        <v>4</v>
      </c>
      <c r="L165" s="29"/>
      <c r="M165" s="29"/>
      <c r="N165" s="29"/>
      <c r="P165" s="23">
        <v>27</v>
      </c>
      <c r="Q165" s="23">
        <v>31</v>
      </c>
      <c r="R165" s="23">
        <v>4</v>
      </c>
      <c r="S165" s="23">
        <v>31</v>
      </c>
      <c r="T165" s="23">
        <v>0</v>
      </c>
      <c r="U165" s="23">
        <v>0</v>
      </c>
      <c r="V165" s="23">
        <v>0</v>
      </c>
      <c r="W165" s="33">
        <v>0</v>
      </c>
      <c r="X165" s="33">
        <v>90</v>
      </c>
      <c r="Y165" s="33"/>
      <c r="Z165" s="33"/>
      <c r="AA165" s="34"/>
      <c r="AB165" s="34"/>
      <c r="AC165" s="34"/>
      <c r="AD165" s="34"/>
      <c r="AE165" s="34"/>
      <c r="AF165" s="34"/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23">
        <v>0</v>
      </c>
      <c r="AN165" s="26">
        <v>0</v>
      </c>
      <c r="AO165" s="26" t="s">
        <v>339</v>
      </c>
      <c r="AP165" s="26">
        <v>31</v>
      </c>
    </row>
    <row r="166" spans="1:42" x14ac:dyDescent="0.15">
      <c r="A166" s="21" t="s">
        <v>102</v>
      </c>
      <c r="B166" s="21" t="s">
        <v>342</v>
      </c>
      <c r="C166" s="21" t="s">
        <v>172</v>
      </c>
      <c r="D166" s="21" t="s">
        <v>104</v>
      </c>
      <c r="E166" s="21" t="s">
        <v>337</v>
      </c>
      <c r="F166" s="21" t="s">
        <v>338</v>
      </c>
      <c r="G166" s="21">
        <v>0</v>
      </c>
      <c r="H166" s="21">
        <v>31</v>
      </c>
      <c r="I166" s="25">
        <v>4</v>
      </c>
      <c r="J166" s="29">
        <v>4</v>
      </c>
      <c r="K166" s="29">
        <v>4</v>
      </c>
      <c r="L166" s="29"/>
      <c r="M166" s="29"/>
      <c r="N166" s="29"/>
      <c r="P166" s="23">
        <v>27</v>
      </c>
      <c r="Q166" s="23">
        <v>31</v>
      </c>
      <c r="R166" s="23">
        <v>4</v>
      </c>
      <c r="S166" s="23">
        <v>31</v>
      </c>
      <c r="T166" s="23">
        <v>0</v>
      </c>
      <c r="U166" s="23">
        <v>0</v>
      </c>
      <c r="V166" s="23">
        <v>0</v>
      </c>
      <c r="W166" s="33">
        <v>0</v>
      </c>
      <c r="X166" s="33">
        <v>120</v>
      </c>
      <c r="Y166" s="33"/>
      <c r="Z166" s="33"/>
      <c r="AA166" s="34"/>
      <c r="AB166" s="34"/>
      <c r="AC166" s="34"/>
      <c r="AD166" s="34"/>
      <c r="AE166" s="34"/>
      <c r="AF166" s="34"/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23">
        <v>0</v>
      </c>
      <c r="AN166" s="26">
        <v>0</v>
      </c>
      <c r="AO166" s="26" t="s">
        <v>339</v>
      </c>
      <c r="AP166" s="26">
        <v>31</v>
      </c>
    </row>
    <row r="167" spans="1:42" x14ac:dyDescent="0.15">
      <c r="A167" s="21" t="s">
        <v>102</v>
      </c>
      <c r="B167" s="21" t="s">
        <v>342</v>
      </c>
      <c r="C167" s="21" t="s">
        <v>172</v>
      </c>
      <c r="D167" s="21" t="s">
        <v>105</v>
      </c>
      <c r="E167" s="21" t="s">
        <v>173</v>
      </c>
      <c r="F167" s="21" t="s">
        <v>338</v>
      </c>
      <c r="G167" s="21">
        <v>0</v>
      </c>
      <c r="H167" s="21">
        <v>7</v>
      </c>
      <c r="I167" s="25">
        <v>1</v>
      </c>
      <c r="J167" s="29">
        <v>0</v>
      </c>
      <c r="K167" s="29">
        <v>0</v>
      </c>
      <c r="L167" s="29"/>
      <c r="M167" s="29"/>
      <c r="N167" s="29"/>
      <c r="P167" s="23">
        <v>7</v>
      </c>
      <c r="Q167" s="23">
        <v>7</v>
      </c>
      <c r="R167" s="23">
        <v>1</v>
      </c>
      <c r="S167" s="23">
        <v>7</v>
      </c>
      <c r="T167" s="23">
        <v>0</v>
      </c>
      <c r="U167" s="23">
        <v>0</v>
      </c>
      <c r="V167" s="23">
        <v>0</v>
      </c>
      <c r="W167" s="33">
        <v>0</v>
      </c>
      <c r="X167" s="33"/>
      <c r="Y167" s="33"/>
      <c r="Z167" s="33"/>
      <c r="AA167" s="34"/>
      <c r="AB167" s="34"/>
      <c r="AC167" s="34"/>
      <c r="AD167" s="34"/>
      <c r="AE167" s="34"/>
      <c r="AF167" s="34"/>
      <c r="AH167" s="23">
        <v>0</v>
      </c>
      <c r="AI167" s="23">
        <v>0</v>
      </c>
      <c r="AJ167" s="23">
        <v>0</v>
      </c>
      <c r="AK167" s="23">
        <v>0</v>
      </c>
      <c r="AL167" s="23">
        <v>0</v>
      </c>
      <c r="AM167" s="23">
        <v>0</v>
      </c>
      <c r="AN167" s="26">
        <v>0</v>
      </c>
      <c r="AO167" s="26" t="s">
        <v>339</v>
      </c>
      <c r="AP167" s="26">
        <v>7</v>
      </c>
    </row>
    <row r="168" spans="1:42" x14ac:dyDescent="0.15">
      <c r="A168" s="21" t="s">
        <v>102</v>
      </c>
      <c r="B168" s="21" t="s">
        <v>340</v>
      </c>
      <c r="C168" s="21" t="s">
        <v>172</v>
      </c>
      <c r="D168" s="21" t="s">
        <v>399</v>
      </c>
      <c r="E168" s="21" t="s">
        <v>337</v>
      </c>
      <c r="F168" s="21" t="s">
        <v>338</v>
      </c>
      <c r="G168" s="21">
        <v>0</v>
      </c>
      <c r="H168" s="21">
        <v>31</v>
      </c>
      <c r="I168" s="25">
        <v>4</v>
      </c>
      <c r="J168" s="29">
        <v>4</v>
      </c>
      <c r="K168" s="29">
        <v>4</v>
      </c>
      <c r="L168" s="29"/>
      <c r="M168" s="29"/>
      <c r="N168" s="29"/>
      <c r="P168" s="23">
        <v>27</v>
      </c>
      <c r="Q168" s="23">
        <v>31</v>
      </c>
      <c r="R168" s="23">
        <v>4</v>
      </c>
      <c r="S168" s="23">
        <v>31</v>
      </c>
      <c r="T168" s="23">
        <v>0</v>
      </c>
      <c r="U168" s="23">
        <v>0</v>
      </c>
      <c r="V168" s="23">
        <v>0</v>
      </c>
      <c r="W168" s="33">
        <v>0</v>
      </c>
      <c r="X168" s="33"/>
      <c r="Y168" s="33"/>
      <c r="Z168" s="33"/>
      <c r="AA168" s="34"/>
      <c r="AB168" s="34"/>
      <c r="AC168" s="34"/>
      <c r="AD168" s="34"/>
      <c r="AE168" s="34"/>
      <c r="AF168" s="34"/>
      <c r="AH168" s="23">
        <v>0</v>
      </c>
      <c r="AI168" s="23">
        <v>0</v>
      </c>
      <c r="AJ168" s="23">
        <v>0</v>
      </c>
      <c r="AK168" s="23">
        <v>0</v>
      </c>
      <c r="AL168" s="23">
        <v>0</v>
      </c>
      <c r="AM168" s="23">
        <v>0</v>
      </c>
      <c r="AN168" s="26">
        <v>0</v>
      </c>
      <c r="AO168" s="26" t="s">
        <v>339</v>
      </c>
      <c r="AP168" s="26">
        <v>31</v>
      </c>
    </row>
    <row r="169" spans="1:42" x14ac:dyDescent="0.15">
      <c r="A169" s="21" t="s">
        <v>102</v>
      </c>
      <c r="B169" s="21" t="s">
        <v>342</v>
      </c>
      <c r="C169" s="21" t="s">
        <v>172</v>
      </c>
      <c r="D169" s="21" t="s">
        <v>141</v>
      </c>
      <c r="E169" s="21" t="s">
        <v>337</v>
      </c>
      <c r="F169" s="21" t="s">
        <v>338</v>
      </c>
      <c r="G169" s="21">
        <v>0</v>
      </c>
      <c r="H169" s="21">
        <v>31</v>
      </c>
      <c r="I169" s="25">
        <v>4</v>
      </c>
      <c r="J169" s="29">
        <v>6</v>
      </c>
      <c r="K169" s="29">
        <v>4</v>
      </c>
      <c r="L169" s="29"/>
      <c r="M169" s="29">
        <v>2</v>
      </c>
      <c r="N169" s="29"/>
      <c r="P169" s="23">
        <v>25</v>
      </c>
      <c r="Q169" s="23">
        <v>31</v>
      </c>
      <c r="R169" s="23">
        <v>4</v>
      </c>
      <c r="S169" s="23">
        <v>31</v>
      </c>
      <c r="T169" s="23">
        <v>0</v>
      </c>
      <c r="U169" s="23">
        <v>0</v>
      </c>
      <c r="V169" s="23">
        <v>0</v>
      </c>
      <c r="W169" s="33">
        <v>0</v>
      </c>
      <c r="X169" s="33">
        <v>10</v>
      </c>
      <c r="Y169" s="33"/>
      <c r="Z169" s="33"/>
      <c r="AA169" s="34"/>
      <c r="AB169" s="34"/>
      <c r="AC169" s="34"/>
      <c r="AD169" s="34"/>
      <c r="AE169" s="34"/>
      <c r="AF169" s="34"/>
      <c r="AH169" s="23">
        <v>0</v>
      </c>
      <c r="AI169" s="23">
        <v>0</v>
      </c>
      <c r="AJ169" s="23">
        <v>0</v>
      </c>
      <c r="AK169" s="23">
        <v>0</v>
      </c>
      <c r="AL169" s="23">
        <v>0</v>
      </c>
      <c r="AM169" s="23">
        <v>0</v>
      </c>
      <c r="AN169" s="26">
        <v>0</v>
      </c>
      <c r="AO169" s="26" t="s">
        <v>339</v>
      </c>
      <c r="AP169" s="26">
        <v>31</v>
      </c>
    </row>
    <row r="170" spans="1:42" x14ac:dyDescent="0.15">
      <c r="A170" s="21" t="s">
        <v>102</v>
      </c>
      <c r="B170" s="21" t="s">
        <v>342</v>
      </c>
      <c r="C170" s="21" t="s">
        <v>172</v>
      </c>
      <c r="D170" s="21" t="s">
        <v>140</v>
      </c>
      <c r="E170" s="21" t="s">
        <v>337</v>
      </c>
      <c r="F170" s="21" t="s">
        <v>338</v>
      </c>
      <c r="G170" s="21">
        <v>0</v>
      </c>
      <c r="H170" s="21">
        <v>31</v>
      </c>
      <c r="I170" s="25">
        <v>4</v>
      </c>
      <c r="J170" s="29">
        <v>4</v>
      </c>
      <c r="K170" s="29">
        <v>4</v>
      </c>
      <c r="L170" s="29"/>
      <c r="M170" s="29"/>
      <c r="N170" s="29"/>
      <c r="P170" s="23">
        <v>27</v>
      </c>
      <c r="Q170" s="23">
        <v>31</v>
      </c>
      <c r="R170" s="23">
        <v>4</v>
      </c>
      <c r="S170" s="23">
        <v>31</v>
      </c>
      <c r="T170" s="23">
        <v>0</v>
      </c>
      <c r="U170" s="23">
        <v>0</v>
      </c>
      <c r="V170" s="23">
        <v>0</v>
      </c>
      <c r="W170" s="33">
        <v>0</v>
      </c>
      <c r="X170" s="33"/>
      <c r="Y170" s="33"/>
      <c r="Z170" s="33"/>
      <c r="AA170" s="34"/>
      <c r="AB170" s="34"/>
      <c r="AC170" s="34"/>
      <c r="AD170" s="34"/>
      <c r="AE170" s="34"/>
      <c r="AF170" s="34"/>
      <c r="AH170" s="23">
        <v>0</v>
      </c>
      <c r="AI170" s="23">
        <v>0</v>
      </c>
      <c r="AJ170" s="23">
        <v>0</v>
      </c>
      <c r="AK170" s="23">
        <v>0</v>
      </c>
      <c r="AL170" s="23">
        <v>0</v>
      </c>
      <c r="AM170" s="23">
        <v>0</v>
      </c>
      <c r="AN170" s="26">
        <v>0</v>
      </c>
      <c r="AO170" s="26" t="s">
        <v>339</v>
      </c>
      <c r="AP170" s="26">
        <v>31</v>
      </c>
    </row>
    <row r="171" spans="1:42" x14ac:dyDescent="0.15">
      <c r="A171" s="21" t="s">
        <v>102</v>
      </c>
      <c r="B171" s="21" t="s">
        <v>342</v>
      </c>
      <c r="C171" s="21" t="s">
        <v>172</v>
      </c>
      <c r="D171" s="21" t="s">
        <v>183</v>
      </c>
      <c r="E171" s="21" t="s">
        <v>337</v>
      </c>
      <c r="F171" s="21" t="s">
        <v>338</v>
      </c>
      <c r="G171" s="21">
        <v>0</v>
      </c>
      <c r="H171" s="21">
        <v>31</v>
      </c>
      <c r="I171" s="25">
        <v>4</v>
      </c>
      <c r="J171" s="29">
        <v>6</v>
      </c>
      <c r="K171" s="29">
        <v>4</v>
      </c>
      <c r="L171" s="29"/>
      <c r="M171" s="29">
        <v>2</v>
      </c>
      <c r="N171" s="29"/>
      <c r="P171" s="23">
        <v>25</v>
      </c>
      <c r="Q171" s="23">
        <v>31</v>
      </c>
      <c r="R171" s="23">
        <v>4</v>
      </c>
      <c r="S171" s="23">
        <v>31</v>
      </c>
      <c r="T171" s="23">
        <v>0</v>
      </c>
      <c r="U171" s="23">
        <v>0</v>
      </c>
      <c r="V171" s="23">
        <v>0</v>
      </c>
      <c r="W171" s="33">
        <v>0</v>
      </c>
      <c r="X171" s="33"/>
      <c r="Y171" s="33"/>
      <c r="Z171" s="33"/>
      <c r="AA171" s="34"/>
      <c r="AB171" s="34"/>
      <c r="AC171" s="34"/>
      <c r="AD171" s="34"/>
      <c r="AE171" s="34"/>
      <c r="AF171" s="34"/>
      <c r="AH171" s="23">
        <v>0</v>
      </c>
      <c r="AI171" s="23">
        <v>0</v>
      </c>
      <c r="AJ171" s="23">
        <v>0</v>
      </c>
      <c r="AK171" s="23">
        <v>0</v>
      </c>
      <c r="AL171" s="23">
        <v>0</v>
      </c>
      <c r="AM171" s="23">
        <v>0</v>
      </c>
      <c r="AN171" s="26">
        <v>0</v>
      </c>
      <c r="AO171" s="26" t="s">
        <v>339</v>
      </c>
      <c r="AP171" s="26">
        <v>31</v>
      </c>
    </row>
    <row r="172" spans="1:42" x14ac:dyDescent="0.15">
      <c r="A172" s="21" t="s">
        <v>106</v>
      </c>
      <c r="B172" s="21" t="s">
        <v>335</v>
      </c>
      <c r="C172" s="21" t="s">
        <v>171</v>
      </c>
      <c r="D172" s="21" t="s">
        <v>400</v>
      </c>
      <c r="E172" s="21" t="s">
        <v>337</v>
      </c>
      <c r="F172" s="21" t="s">
        <v>338</v>
      </c>
      <c r="G172" s="21">
        <v>0</v>
      </c>
      <c r="H172" s="21">
        <v>31</v>
      </c>
      <c r="I172" s="25">
        <v>4</v>
      </c>
      <c r="J172" s="29">
        <v>4</v>
      </c>
      <c r="K172" s="29">
        <v>4</v>
      </c>
      <c r="L172" s="29"/>
      <c r="M172" s="29"/>
      <c r="N172" s="29"/>
      <c r="P172" s="23">
        <v>27</v>
      </c>
      <c r="Q172" s="23">
        <v>31</v>
      </c>
      <c r="R172" s="23">
        <v>4</v>
      </c>
      <c r="S172" s="23">
        <v>31</v>
      </c>
      <c r="T172" s="23">
        <v>0</v>
      </c>
      <c r="U172" s="23">
        <v>0</v>
      </c>
      <c r="V172" s="23">
        <v>0</v>
      </c>
      <c r="W172" s="33">
        <v>0</v>
      </c>
      <c r="X172" s="33"/>
      <c r="Y172" s="33"/>
      <c r="Z172" s="33">
        <v>50</v>
      </c>
      <c r="AA172" s="34"/>
      <c r="AB172" s="34"/>
      <c r="AC172" s="34"/>
      <c r="AD172" s="34"/>
      <c r="AE172" s="34"/>
      <c r="AF172" s="34"/>
      <c r="AH172" s="23">
        <v>0</v>
      </c>
      <c r="AI172" s="23">
        <v>0</v>
      </c>
      <c r="AJ172" s="23">
        <v>0</v>
      </c>
      <c r="AK172" s="23">
        <v>0</v>
      </c>
      <c r="AL172" s="23">
        <v>0</v>
      </c>
      <c r="AM172" s="23">
        <v>0</v>
      </c>
      <c r="AN172" s="26">
        <v>0</v>
      </c>
      <c r="AO172" s="26" t="s">
        <v>339</v>
      </c>
      <c r="AP172" s="26">
        <v>31</v>
      </c>
    </row>
    <row r="173" spans="1:42" x14ac:dyDescent="0.15">
      <c r="A173" s="21" t="s">
        <v>106</v>
      </c>
      <c r="B173" s="21" t="s">
        <v>342</v>
      </c>
      <c r="C173" s="21" t="s">
        <v>172</v>
      </c>
      <c r="D173" s="49" t="s">
        <v>110</v>
      </c>
      <c r="E173" s="21" t="s">
        <v>337</v>
      </c>
      <c r="F173" s="21" t="s">
        <v>338</v>
      </c>
      <c r="G173" s="21">
        <v>0</v>
      </c>
      <c r="H173" s="21">
        <v>31</v>
      </c>
      <c r="I173" s="25">
        <v>4</v>
      </c>
      <c r="J173" s="29">
        <v>4</v>
      </c>
      <c r="K173" s="29">
        <v>4</v>
      </c>
      <c r="L173" s="29"/>
      <c r="M173" s="29"/>
      <c r="N173" s="29"/>
      <c r="P173" s="23">
        <v>27</v>
      </c>
      <c r="Q173" s="23">
        <v>31</v>
      </c>
      <c r="R173" s="23">
        <v>4</v>
      </c>
      <c r="S173" s="23">
        <v>31</v>
      </c>
      <c r="T173" s="23">
        <v>0</v>
      </c>
      <c r="U173" s="23">
        <v>0</v>
      </c>
      <c r="V173" s="23">
        <v>0</v>
      </c>
      <c r="W173" s="33">
        <v>0</v>
      </c>
      <c r="X173" s="33"/>
      <c r="Y173" s="33"/>
      <c r="Z173" s="33"/>
      <c r="AA173" s="34"/>
      <c r="AB173" s="34"/>
      <c r="AC173" s="34">
        <v>100</v>
      </c>
      <c r="AD173" s="34"/>
      <c r="AE173" s="34"/>
      <c r="AF173" s="34"/>
      <c r="AH173" s="23">
        <v>0</v>
      </c>
      <c r="AI173" s="23">
        <v>0</v>
      </c>
      <c r="AJ173" s="23">
        <v>0</v>
      </c>
      <c r="AK173" s="23">
        <v>0</v>
      </c>
      <c r="AL173" s="23">
        <v>0</v>
      </c>
      <c r="AM173" s="23">
        <v>0</v>
      </c>
      <c r="AN173" s="26">
        <v>0</v>
      </c>
      <c r="AO173" s="26" t="s">
        <v>339</v>
      </c>
      <c r="AP173" s="26">
        <v>31</v>
      </c>
    </row>
    <row r="174" spans="1:42" x14ac:dyDescent="0.15">
      <c r="A174" s="21" t="s">
        <v>106</v>
      </c>
      <c r="B174" s="21" t="s">
        <v>342</v>
      </c>
      <c r="C174" s="21" t="s">
        <v>172</v>
      </c>
      <c r="D174" s="21" t="s">
        <v>76</v>
      </c>
      <c r="E174" s="21" t="s">
        <v>337</v>
      </c>
      <c r="F174" s="21" t="s">
        <v>338</v>
      </c>
      <c r="G174" s="21">
        <v>0</v>
      </c>
      <c r="H174" s="21">
        <v>31</v>
      </c>
      <c r="I174" s="25">
        <v>4</v>
      </c>
      <c r="J174" s="29">
        <v>4</v>
      </c>
      <c r="K174" s="29">
        <v>4</v>
      </c>
      <c r="L174" s="29"/>
      <c r="M174" s="29"/>
      <c r="N174" s="29"/>
      <c r="P174" s="23">
        <v>27</v>
      </c>
      <c r="Q174" s="23">
        <v>31</v>
      </c>
      <c r="R174" s="23">
        <v>4</v>
      </c>
      <c r="S174" s="23">
        <v>31</v>
      </c>
      <c r="T174" s="23">
        <v>0</v>
      </c>
      <c r="U174" s="23">
        <v>0</v>
      </c>
      <c r="V174" s="23">
        <v>0</v>
      </c>
      <c r="W174" s="33">
        <v>0</v>
      </c>
      <c r="X174" s="33"/>
      <c r="Y174" s="33"/>
      <c r="Z174" s="33"/>
      <c r="AA174" s="34"/>
      <c r="AB174" s="34"/>
      <c r="AC174" s="34">
        <v>100</v>
      </c>
      <c r="AD174" s="34"/>
      <c r="AE174" s="34"/>
      <c r="AF174" s="34"/>
      <c r="AH174" s="23">
        <v>0</v>
      </c>
      <c r="AI174" s="23">
        <v>0</v>
      </c>
      <c r="AJ174" s="23">
        <v>0</v>
      </c>
      <c r="AK174" s="23">
        <v>0</v>
      </c>
      <c r="AL174" s="23">
        <v>0</v>
      </c>
      <c r="AM174" s="23">
        <v>0</v>
      </c>
      <c r="AN174" s="26">
        <v>0</v>
      </c>
      <c r="AO174" s="26" t="s">
        <v>339</v>
      </c>
      <c r="AP174" s="26">
        <v>31</v>
      </c>
    </row>
    <row r="175" spans="1:42" x14ac:dyDescent="0.15">
      <c r="A175" s="21" t="s">
        <v>106</v>
      </c>
      <c r="B175" s="21" t="s">
        <v>342</v>
      </c>
      <c r="C175" s="21" t="s">
        <v>172</v>
      </c>
      <c r="D175" s="21" t="s">
        <v>108</v>
      </c>
      <c r="E175" s="21" t="s">
        <v>337</v>
      </c>
      <c r="F175" s="21" t="s">
        <v>338</v>
      </c>
      <c r="G175" s="21">
        <v>0</v>
      </c>
      <c r="H175" s="21">
        <v>31</v>
      </c>
      <c r="I175" s="25">
        <v>4</v>
      </c>
      <c r="J175" s="29">
        <v>4</v>
      </c>
      <c r="K175" s="29">
        <v>4</v>
      </c>
      <c r="L175" s="29"/>
      <c r="M175" s="29"/>
      <c r="N175" s="29"/>
      <c r="P175" s="23">
        <v>27</v>
      </c>
      <c r="Q175" s="23">
        <v>31</v>
      </c>
      <c r="R175" s="23">
        <v>4</v>
      </c>
      <c r="S175" s="23">
        <v>31</v>
      </c>
      <c r="T175" s="23">
        <v>0</v>
      </c>
      <c r="U175" s="23">
        <v>0</v>
      </c>
      <c r="V175" s="23">
        <v>0</v>
      </c>
      <c r="W175" s="33">
        <v>0</v>
      </c>
      <c r="X175" s="33"/>
      <c r="Y175" s="33"/>
      <c r="Z175" s="33">
        <v>50</v>
      </c>
      <c r="AA175" s="34"/>
      <c r="AB175" s="34"/>
      <c r="AC175" s="34">
        <v>100</v>
      </c>
      <c r="AD175" s="34"/>
      <c r="AE175" s="34"/>
      <c r="AF175" s="34"/>
      <c r="AH175" s="23">
        <v>0</v>
      </c>
      <c r="AI175" s="23">
        <v>0</v>
      </c>
      <c r="AJ175" s="23">
        <v>0</v>
      </c>
      <c r="AK175" s="23">
        <v>0</v>
      </c>
      <c r="AL175" s="23">
        <v>0</v>
      </c>
      <c r="AM175" s="23">
        <v>0</v>
      </c>
      <c r="AN175" s="26">
        <v>0</v>
      </c>
      <c r="AO175" s="26" t="s">
        <v>339</v>
      </c>
      <c r="AP175" s="26">
        <v>31</v>
      </c>
    </row>
    <row r="176" spans="1:42" x14ac:dyDescent="0.15">
      <c r="A176" s="21" t="s">
        <v>106</v>
      </c>
      <c r="B176" s="21" t="s">
        <v>342</v>
      </c>
      <c r="C176" s="21" t="s">
        <v>172</v>
      </c>
      <c r="D176" s="21" t="s">
        <v>109</v>
      </c>
      <c r="E176" s="21" t="s">
        <v>337</v>
      </c>
      <c r="F176" s="21" t="s">
        <v>338</v>
      </c>
      <c r="G176" s="21">
        <v>0</v>
      </c>
      <c r="H176" s="21">
        <v>31</v>
      </c>
      <c r="I176" s="25">
        <v>4</v>
      </c>
      <c r="J176" s="29">
        <v>4</v>
      </c>
      <c r="K176" s="29">
        <v>4</v>
      </c>
      <c r="L176" s="29"/>
      <c r="M176" s="29"/>
      <c r="N176" s="29"/>
      <c r="P176" s="23">
        <v>27</v>
      </c>
      <c r="Q176" s="23">
        <v>31</v>
      </c>
      <c r="R176" s="23">
        <v>4</v>
      </c>
      <c r="S176" s="23">
        <v>31</v>
      </c>
      <c r="T176" s="23">
        <v>0</v>
      </c>
      <c r="U176" s="23">
        <v>0</v>
      </c>
      <c r="V176" s="23">
        <v>0</v>
      </c>
      <c r="W176" s="33">
        <v>0</v>
      </c>
      <c r="X176" s="33"/>
      <c r="Y176" s="33"/>
      <c r="Z176" s="33"/>
      <c r="AA176" s="34"/>
      <c r="AB176" s="34"/>
      <c r="AC176" s="34">
        <v>100</v>
      </c>
      <c r="AD176" s="34"/>
      <c r="AE176" s="34"/>
      <c r="AF176" s="34"/>
      <c r="AH176" s="23">
        <v>0</v>
      </c>
      <c r="AI176" s="23">
        <v>0</v>
      </c>
      <c r="AJ176" s="23">
        <v>0</v>
      </c>
      <c r="AK176" s="23">
        <v>0</v>
      </c>
      <c r="AL176" s="23">
        <v>0</v>
      </c>
      <c r="AM176" s="23">
        <v>0</v>
      </c>
      <c r="AN176" s="26">
        <v>0</v>
      </c>
      <c r="AO176" s="26" t="s">
        <v>339</v>
      </c>
      <c r="AP176" s="26">
        <v>31</v>
      </c>
    </row>
    <row r="177" spans="1:42" x14ac:dyDescent="0.15">
      <c r="A177" s="21" t="s">
        <v>106</v>
      </c>
      <c r="B177" s="21" t="s">
        <v>340</v>
      </c>
      <c r="C177" s="21" t="s">
        <v>172</v>
      </c>
      <c r="D177" s="21" t="s">
        <v>401</v>
      </c>
      <c r="E177" s="21" t="s">
        <v>337</v>
      </c>
      <c r="F177" s="21" t="s">
        <v>338</v>
      </c>
      <c r="G177" s="21">
        <v>0</v>
      </c>
      <c r="H177" s="21">
        <v>31</v>
      </c>
      <c r="I177" s="25">
        <v>4</v>
      </c>
      <c r="J177" s="29">
        <v>4</v>
      </c>
      <c r="K177" s="29">
        <v>4</v>
      </c>
      <c r="L177" s="29"/>
      <c r="M177" s="29"/>
      <c r="N177" s="29"/>
      <c r="P177" s="23">
        <v>27</v>
      </c>
      <c r="Q177" s="23">
        <v>31</v>
      </c>
      <c r="R177" s="23">
        <v>4</v>
      </c>
      <c r="S177" s="23">
        <v>31</v>
      </c>
      <c r="T177" s="23">
        <v>0</v>
      </c>
      <c r="U177" s="23">
        <v>0</v>
      </c>
      <c r="V177" s="23">
        <v>0</v>
      </c>
      <c r="W177" s="33">
        <v>0</v>
      </c>
      <c r="X177" s="33"/>
      <c r="Y177" s="33"/>
      <c r="Z177" s="33">
        <v>50</v>
      </c>
      <c r="AA177" s="34"/>
      <c r="AB177" s="34"/>
      <c r="AC177" s="34"/>
      <c r="AD177" s="34"/>
      <c r="AE177" s="34"/>
      <c r="AF177" s="34"/>
      <c r="AH177" s="23">
        <v>0</v>
      </c>
      <c r="AI177" s="23">
        <v>0</v>
      </c>
      <c r="AJ177" s="23">
        <v>0</v>
      </c>
      <c r="AK177" s="23">
        <v>0</v>
      </c>
      <c r="AL177" s="23">
        <v>0</v>
      </c>
      <c r="AM177" s="23">
        <v>0</v>
      </c>
      <c r="AN177" s="26">
        <v>0</v>
      </c>
      <c r="AO177" s="26" t="s">
        <v>339</v>
      </c>
      <c r="AP177" s="26">
        <v>31</v>
      </c>
    </row>
    <row r="178" spans="1:42" x14ac:dyDescent="0.15">
      <c r="A178" s="21" t="s">
        <v>106</v>
      </c>
      <c r="B178" s="21" t="s">
        <v>342</v>
      </c>
      <c r="C178" s="21" t="s">
        <v>172</v>
      </c>
      <c r="D178" s="21" t="s">
        <v>156</v>
      </c>
      <c r="E178" s="21" t="s">
        <v>337</v>
      </c>
      <c r="F178" s="21" t="s">
        <v>338</v>
      </c>
      <c r="G178" s="21">
        <v>0</v>
      </c>
      <c r="H178" s="21">
        <v>31</v>
      </c>
      <c r="I178" s="25">
        <v>4</v>
      </c>
      <c r="J178" s="29">
        <v>4</v>
      </c>
      <c r="K178" s="29">
        <v>4</v>
      </c>
      <c r="L178" s="29"/>
      <c r="M178" s="29"/>
      <c r="N178" s="29"/>
      <c r="P178" s="23">
        <v>27</v>
      </c>
      <c r="Q178" s="23">
        <v>31</v>
      </c>
      <c r="R178" s="23">
        <v>4</v>
      </c>
      <c r="S178" s="23">
        <v>31</v>
      </c>
      <c r="T178" s="23">
        <v>0</v>
      </c>
      <c r="U178" s="23">
        <v>0</v>
      </c>
      <c r="V178" s="23">
        <v>0</v>
      </c>
      <c r="W178" s="33">
        <v>0</v>
      </c>
      <c r="X178" s="33"/>
      <c r="Y178" s="33"/>
      <c r="Z178" s="33">
        <v>50</v>
      </c>
      <c r="AA178" s="34"/>
      <c r="AB178" s="34"/>
      <c r="AC178" s="34"/>
      <c r="AD178" s="34"/>
      <c r="AE178" s="34"/>
      <c r="AF178" s="34"/>
      <c r="AH178" s="23">
        <v>0</v>
      </c>
      <c r="AI178" s="23">
        <v>0</v>
      </c>
      <c r="AJ178" s="23">
        <v>0</v>
      </c>
      <c r="AK178" s="23">
        <v>0</v>
      </c>
      <c r="AL178" s="23">
        <v>0</v>
      </c>
      <c r="AM178" s="23">
        <v>0</v>
      </c>
      <c r="AN178" s="26">
        <v>0</v>
      </c>
      <c r="AO178" s="26" t="s">
        <v>339</v>
      </c>
      <c r="AP178" s="26">
        <v>31</v>
      </c>
    </row>
    <row r="179" spans="1:42" x14ac:dyDescent="0.15">
      <c r="A179" s="21" t="s">
        <v>106</v>
      </c>
      <c r="B179" s="21" t="s">
        <v>342</v>
      </c>
      <c r="C179" s="21" t="s">
        <v>172</v>
      </c>
      <c r="D179" s="21" t="s">
        <v>300</v>
      </c>
      <c r="E179" s="21" t="s">
        <v>337</v>
      </c>
      <c r="F179" s="21" t="s">
        <v>338</v>
      </c>
      <c r="G179" s="21">
        <v>0</v>
      </c>
      <c r="H179" s="21">
        <v>31</v>
      </c>
      <c r="I179" s="25">
        <v>4</v>
      </c>
      <c r="J179" s="29">
        <v>4</v>
      </c>
      <c r="K179" s="29">
        <v>4</v>
      </c>
      <c r="L179" s="29"/>
      <c r="M179" s="29"/>
      <c r="N179" s="29"/>
      <c r="P179" s="23">
        <v>27</v>
      </c>
      <c r="Q179" s="23">
        <v>31</v>
      </c>
      <c r="R179" s="23">
        <v>4</v>
      </c>
      <c r="S179" s="23">
        <v>31</v>
      </c>
      <c r="T179" s="23">
        <v>0</v>
      </c>
      <c r="U179" s="23">
        <v>0</v>
      </c>
      <c r="V179" s="23">
        <v>0</v>
      </c>
      <c r="W179" s="33">
        <v>0</v>
      </c>
      <c r="X179" s="33">
        <v>20</v>
      </c>
      <c r="Y179" s="33">
        <v>10</v>
      </c>
      <c r="Z179" s="33"/>
      <c r="AA179" s="34"/>
      <c r="AB179" s="34"/>
      <c r="AC179" s="34">
        <v>100</v>
      </c>
      <c r="AD179" s="34"/>
      <c r="AE179" s="34"/>
      <c r="AF179" s="34"/>
      <c r="AH179" s="23">
        <v>3500</v>
      </c>
      <c r="AI179" s="23">
        <v>0</v>
      </c>
      <c r="AJ179" s="23">
        <v>0</v>
      </c>
      <c r="AK179" s="23">
        <v>0</v>
      </c>
      <c r="AL179" s="23">
        <v>0</v>
      </c>
      <c r="AM179" s="23">
        <v>0</v>
      </c>
      <c r="AN179" s="26">
        <v>0</v>
      </c>
      <c r="AO179" s="26" t="s">
        <v>339</v>
      </c>
      <c r="AP179" s="26">
        <v>31</v>
      </c>
    </row>
    <row r="180" spans="1:42" x14ac:dyDescent="0.15">
      <c r="A180" s="21" t="s">
        <v>112</v>
      </c>
      <c r="B180" s="21" t="s">
        <v>342</v>
      </c>
      <c r="C180" s="21" t="s">
        <v>172</v>
      </c>
      <c r="D180" s="21" t="s">
        <v>113</v>
      </c>
      <c r="E180" s="21" t="s">
        <v>337</v>
      </c>
      <c r="F180" s="21" t="s">
        <v>338</v>
      </c>
      <c r="G180" s="21">
        <v>0</v>
      </c>
      <c r="H180" s="21">
        <v>31</v>
      </c>
      <c r="I180" s="25">
        <v>4</v>
      </c>
      <c r="J180" s="29">
        <v>6</v>
      </c>
      <c r="K180" s="29">
        <v>4</v>
      </c>
      <c r="L180" s="29"/>
      <c r="M180" s="29">
        <v>2</v>
      </c>
      <c r="N180" s="29"/>
      <c r="P180" s="23">
        <v>25</v>
      </c>
      <c r="Q180" s="23">
        <v>31</v>
      </c>
      <c r="R180" s="23">
        <v>4</v>
      </c>
      <c r="S180" s="23">
        <v>31</v>
      </c>
      <c r="T180" s="23">
        <v>0</v>
      </c>
      <c r="U180" s="23">
        <v>0</v>
      </c>
      <c r="V180" s="23">
        <v>0</v>
      </c>
      <c r="W180" s="33">
        <v>0</v>
      </c>
      <c r="X180" s="33"/>
      <c r="Y180" s="33"/>
      <c r="Z180" s="33"/>
      <c r="AA180" s="34"/>
      <c r="AB180" s="34"/>
      <c r="AC180" s="34"/>
      <c r="AD180" s="34"/>
      <c r="AE180" s="34"/>
      <c r="AF180" s="34"/>
      <c r="AH180" s="23">
        <v>0</v>
      </c>
      <c r="AI180" s="23">
        <v>0</v>
      </c>
      <c r="AJ180" s="23">
        <v>0</v>
      </c>
      <c r="AK180" s="23">
        <v>0</v>
      </c>
      <c r="AL180" s="23">
        <v>0</v>
      </c>
      <c r="AM180" s="23">
        <v>0</v>
      </c>
      <c r="AN180" s="26">
        <v>0</v>
      </c>
      <c r="AO180" s="26" t="s">
        <v>339</v>
      </c>
      <c r="AP180" s="26">
        <v>31</v>
      </c>
    </row>
    <row r="181" spans="1:42" x14ac:dyDescent="0.15">
      <c r="A181" s="21" t="s">
        <v>112</v>
      </c>
      <c r="B181" s="21" t="s">
        <v>342</v>
      </c>
      <c r="C181" s="21" t="s">
        <v>172</v>
      </c>
      <c r="D181" s="21" t="s">
        <v>114</v>
      </c>
      <c r="E181" s="21" t="s">
        <v>173</v>
      </c>
      <c r="F181" s="21" t="s">
        <v>338</v>
      </c>
      <c r="G181" s="21">
        <v>0</v>
      </c>
      <c r="H181" s="21">
        <v>31</v>
      </c>
      <c r="I181" s="25">
        <v>4</v>
      </c>
      <c r="J181" s="29">
        <v>6</v>
      </c>
      <c r="K181" s="29">
        <v>4</v>
      </c>
      <c r="L181" s="29"/>
      <c r="M181" s="29">
        <v>2</v>
      </c>
      <c r="N181" s="29"/>
      <c r="P181" s="23">
        <v>25</v>
      </c>
      <c r="Q181" s="23">
        <v>31</v>
      </c>
      <c r="R181" s="23">
        <v>4</v>
      </c>
      <c r="S181" s="23">
        <v>31</v>
      </c>
      <c r="T181" s="23">
        <v>0</v>
      </c>
      <c r="U181" s="23">
        <v>0</v>
      </c>
      <c r="V181" s="23">
        <v>0</v>
      </c>
      <c r="W181" s="33">
        <v>0</v>
      </c>
      <c r="X181" s="33"/>
      <c r="Y181" s="33"/>
      <c r="Z181" s="33"/>
      <c r="AA181" s="34"/>
      <c r="AB181" s="34"/>
      <c r="AC181" s="34"/>
      <c r="AD181" s="34"/>
      <c r="AE181" s="34"/>
      <c r="AF181" s="34"/>
      <c r="AH181" s="23">
        <v>0</v>
      </c>
      <c r="AI181" s="23">
        <v>0</v>
      </c>
      <c r="AJ181" s="23">
        <v>0</v>
      </c>
      <c r="AK181" s="23">
        <v>0</v>
      </c>
      <c r="AL181" s="23">
        <v>0</v>
      </c>
      <c r="AM181" s="23">
        <v>0</v>
      </c>
      <c r="AN181" s="26">
        <v>0</v>
      </c>
      <c r="AO181" s="26" t="s">
        <v>339</v>
      </c>
      <c r="AP181" s="26">
        <v>31</v>
      </c>
    </row>
    <row r="182" spans="1:42" x14ac:dyDescent="0.15">
      <c r="A182" s="21" t="s">
        <v>112</v>
      </c>
      <c r="B182" s="21" t="s">
        <v>335</v>
      </c>
      <c r="C182" s="21" t="s">
        <v>171</v>
      </c>
      <c r="D182" s="21" t="s">
        <v>402</v>
      </c>
      <c r="E182" s="21" t="s">
        <v>337</v>
      </c>
      <c r="F182" s="21" t="s">
        <v>338</v>
      </c>
      <c r="G182" s="21">
        <v>0</v>
      </c>
      <c r="H182" s="21">
        <v>31</v>
      </c>
      <c r="I182" s="25">
        <v>4</v>
      </c>
      <c r="J182" s="29">
        <v>6</v>
      </c>
      <c r="K182" s="29">
        <v>4</v>
      </c>
      <c r="L182" s="29"/>
      <c r="M182" s="29">
        <v>2</v>
      </c>
      <c r="N182" s="29"/>
      <c r="P182" s="23">
        <v>25</v>
      </c>
      <c r="Q182" s="23">
        <v>31</v>
      </c>
      <c r="R182" s="23">
        <v>4</v>
      </c>
      <c r="S182" s="23">
        <v>31</v>
      </c>
      <c r="T182" s="23">
        <v>0</v>
      </c>
      <c r="U182" s="23">
        <v>0</v>
      </c>
      <c r="V182" s="23">
        <v>0</v>
      </c>
      <c r="W182" s="33">
        <v>0</v>
      </c>
      <c r="X182" s="33">
        <v>10</v>
      </c>
      <c r="Y182" s="33"/>
      <c r="Z182" s="33"/>
      <c r="AA182" s="34"/>
      <c r="AB182" s="34"/>
      <c r="AC182" s="34"/>
      <c r="AD182" s="34"/>
      <c r="AE182" s="34"/>
      <c r="AF182" s="34"/>
      <c r="AH182" s="23">
        <v>0</v>
      </c>
      <c r="AI182" s="23">
        <v>0</v>
      </c>
      <c r="AJ182" s="23">
        <v>0</v>
      </c>
      <c r="AK182" s="23">
        <v>0</v>
      </c>
      <c r="AL182" s="23">
        <v>0</v>
      </c>
      <c r="AM182" s="23">
        <v>0</v>
      </c>
      <c r="AN182" s="26">
        <v>0</v>
      </c>
      <c r="AO182" s="26" t="s">
        <v>339</v>
      </c>
      <c r="AP182" s="26">
        <v>31</v>
      </c>
    </row>
    <row r="183" spans="1:42" x14ac:dyDescent="0.15">
      <c r="A183" s="21" t="s">
        <v>112</v>
      </c>
      <c r="B183" s="21" t="s">
        <v>342</v>
      </c>
      <c r="C183" s="21" t="s">
        <v>172</v>
      </c>
      <c r="D183" s="21" t="s">
        <v>115</v>
      </c>
      <c r="E183" s="21" t="s">
        <v>337</v>
      </c>
      <c r="F183" s="21" t="s">
        <v>338</v>
      </c>
      <c r="G183" s="21">
        <v>0</v>
      </c>
      <c r="H183" s="21">
        <v>31</v>
      </c>
      <c r="I183" s="25">
        <v>4</v>
      </c>
      <c r="J183" s="29">
        <v>6</v>
      </c>
      <c r="K183" s="29">
        <v>4</v>
      </c>
      <c r="L183" s="29"/>
      <c r="M183" s="29">
        <v>2</v>
      </c>
      <c r="N183" s="29"/>
      <c r="P183" s="23">
        <v>25</v>
      </c>
      <c r="Q183" s="23">
        <v>31</v>
      </c>
      <c r="R183" s="23">
        <v>4</v>
      </c>
      <c r="S183" s="23">
        <v>31</v>
      </c>
      <c r="T183" s="23">
        <v>0</v>
      </c>
      <c r="U183" s="23">
        <v>0</v>
      </c>
      <c r="V183" s="23">
        <v>0</v>
      </c>
      <c r="W183" s="33">
        <v>0</v>
      </c>
      <c r="X183" s="33"/>
      <c r="Y183" s="33"/>
      <c r="Z183" s="33"/>
      <c r="AA183" s="34"/>
      <c r="AB183" s="34"/>
      <c r="AC183" s="34">
        <v>100</v>
      </c>
      <c r="AD183" s="34"/>
      <c r="AE183" s="34"/>
      <c r="AF183" s="34"/>
      <c r="AH183" s="23">
        <v>0</v>
      </c>
      <c r="AI183" s="23">
        <v>0</v>
      </c>
      <c r="AJ183" s="23">
        <v>0</v>
      </c>
      <c r="AK183" s="23">
        <v>0</v>
      </c>
      <c r="AL183" s="23">
        <v>0</v>
      </c>
      <c r="AM183" s="23">
        <v>0</v>
      </c>
      <c r="AN183" s="26">
        <v>0</v>
      </c>
      <c r="AO183" s="26" t="s">
        <v>339</v>
      </c>
      <c r="AP183" s="26">
        <v>31</v>
      </c>
    </row>
    <row r="184" spans="1:42" x14ac:dyDescent="0.15">
      <c r="A184" s="21" t="s">
        <v>112</v>
      </c>
      <c r="B184" s="21" t="s">
        <v>340</v>
      </c>
      <c r="C184" s="21" t="s">
        <v>172</v>
      </c>
      <c r="D184" s="21" t="s">
        <v>403</v>
      </c>
      <c r="E184" s="21" t="s">
        <v>337</v>
      </c>
      <c r="F184" s="21" t="s">
        <v>338</v>
      </c>
      <c r="G184" s="21">
        <v>0</v>
      </c>
      <c r="H184" s="21">
        <v>31</v>
      </c>
      <c r="I184" s="25">
        <v>4</v>
      </c>
      <c r="J184" s="29">
        <v>4</v>
      </c>
      <c r="K184" s="29">
        <v>4</v>
      </c>
      <c r="L184" s="29"/>
      <c r="M184" s="29"/>
      <c r="N184" s="29"/>
      <c r="P184" s="23">
        <v>27</v>
      </c>
      <c r="Q184" s="23">
        <v>31</v>
      </c>
      <c r="R184" s="23">
        <v>4</v>
      </c>
      <c r="S184" s="23">
        <v>31</v>
      </c>
      <c r="T184" s="23">
        <v>0</v>
      </c>
      <c r="U184" s="23">
        <v>0</v>
      </c>
      <c r="V184" s="23">
        <v>0</v>
      </c>
      <c r="W184" s="33">
        <v>0</v>
      </c>
      <c r="X184" s="33"/>
      <c r="Y184" s="33"/>
      <c r="Z184" s="33"/>
      <c r="AA184" s="34"/>
      <c r="AB184" s="34"/>
      <c r="AC184" s="34"/>
      <c r="AD184" s="34"/>
      <c r="AE184" s="34"/>
      <c r="AF184" s="34"/>
      <c r="AH184" s="23">
        <v>0</v>
      </c>
      <c r="AI184" s="23">
        <v>0</v>
      </c>
      <c r="AJ184" s="23">
        <v>0</v>
      </c>
      <c r="AK184" s="23">
        <v>0</v>
      </c>
      <c r="AL184" s="23">
        <v>0</v>
      </c>
      <c r="AM184" s="23">
        <v>0</v>
      </c>
      <c r="AN184" s="26">
        <v>0</v>
      </c>
      <c r="AO184" s="26" t="s">
        <v>339</v>
      </c>
      <c r="AP184" s="26">
        <v>31</v>
      </c>
    </row>
    <row r="185" spans="1:42" x14ac:dyDescent="0.15">
      <c r="A185" s="21" t="s">
        <v>112</v>
      </c>
      <c r="B185" s="21" t="s">
        <v>342</v>
      </c>
      <c r="C185" s="21" t="s">
        <v>172</v>
      </c>
      <c r="D185" s="21" t="s">
        <v>142</v>
      </c>
      <c r="E185" s="21" t="s">
        <v>337</v>
      </c>
      <c r="F185" s="21" t="s">
        <v>338</v>
      </c>
      <c r="G185" s="21">
        <v>0</v>
      </c>
      <c r="H185" s="21">
        <v>31</v>
      </c>
      <c r="I185" s="25">
        <v>4</v>
      </c>
      <c r="J185" s="29">
        <v>4</v>
      </c>
      <c r="K185" s="29">
        <v>4</v>
      </c>
      <c r="L185" s="29"/>
      <c r="M185" s="29"/>
      <c r="N185" s="29"/>
      <c r="P185" s="23">
        <v>27</v>
      </c>
      <c r="Q185" s="23">
        <v>31</v>
      </c>
      <c r="R185" s="23">
        <v>4</v>
      </c>
      <c r="S185" s="23">
        <v>31</v>
      </c>
      <c r="T185" s="23">
        <v>0</v>
      </c>
      <c r="U185" s="23">
        <v>0</v>
      </c>
      <c r="V185" s="23">
        <v>0</v>
      </c>
      <c r="W185" s="33">
        <v>0</v>
      </c>
      <c r="X185" s="33"/>
      <c r="Y185" s="33"/>
      <c r="Z185" s="33"/>
      <c r="AA185" s="34"/>
      <c r="AB185" s="34"/>
      <c r="AC185" s="34">
        <v>100</v>
      </c>
      <c r="AD185" s="34"/>
      <c r="AE185" s="34"/>
      <c r="AF185" s="34"/>
      <c r="AH185" s="23">
        <v>0</v>
      </c>
      <c r="AI185" s="23">
        <v>0</v>
      </c>
      <c r="AJ185" s="23">
        <v>0</v>
      </c>
      <c r="AK185" s="23">
        <v>0</v>
      </c>
      <c r="AL185" s="23">
        <v>0</v>
      </c>
      <c r="AM185" s="23">
        <v>0</v>
      </c>
      <c r="AN185" s="26">
        <v>0</v>
      </c>
      <c r="AO185" s="26" t="s">
        <v>339</v>
      </c>
      <c r="AP185" s="26">
        <v>31</v>
      </c>
    </row>
    <row r="186" spans="1:42" x14ac:dyDescent="0.15">
      <c r="A186" s="21" t="s">
        <v>112</v>
      </c>
      <c r="B186" s="21" t="s">
        <v>346</v>
      </c>
      <c r="C186" s="21" t="s">
        <v>171</v>
      </c>
      <c r="D186" s="21" t="s">
        <v>404</v>
      </c>
      <c r="E186" s="21" t="s">
        <v>337</v>
      </c>
      <c r="F186" s="21" t="s">
        <v>338</v>
      </c>
      <c r="G186" s="21">
        <v>0</v>
      </c>
      <c r="H186" s="21">
        <v>31</v>
      </c>
      <c r="I186" s="25">
        <v>4</v>
      </c>
      <c r="J186" s="29">
        <v>4</v>
      </c>
      <c r="K186" s="29">
        <v>4</v>
      </c>
      <c r="L186" s="29"/>
      <c r="M186" s="29"/>
      <c r="N186" s="29"/>
      <c r="P186" s="23">
        <v>27</v>
      </c>
      <c r="Q186" s="23">
        <v>31</v>
      </c>
      <c r="R186" s="23">
        <v>4</v>
      </c>
      <c r="S186" s="23">
        <v>31</v>
      </c>
      <c r="T186" s="23">
        <v>0</v>
      </c>
      <c r="U186" s="23">
        <v>0</v>
      </c>
      <c r="V186" s="23">
        <v>0</v>
      </c>
      <c r="W186" s="33">
        <v>0</v>
      </c>
      <c r="X186" s="33"/>
      <c r="Y186" s="33"/>
      <c r="Z186" s="33"/>
      <c r="AA186" s="34"/>
      <c r="AB186" s="34"/>
      <c r="AC186" s="34"/>
      <c r="AD186" s="34"/>
      <c r="AE186" s="34"/>
      <c r="AF186" s="34"/>
      <c r="AH186" s="23">
        <v>0</v>
      </c>
      <c r="AI186" s="23">
        <v>0</v>
      </c>
      <c r="AJ186" s="23">
        <v>0</v>
      </c>
      <c r="AK186" s="23">
        <v>0</v>
      </c>
      <c r="AL186" s="23">
        <v>0</v>
      </c>
      <c r="AM186" s="23">
        <v>0</v>
      </c>
      <c r="AN186" s="26">
        <v>0</v>
      </c>
      <c r="AO186" s="26" t="s">
        <v>339</v>
      </c>
      <c r="AP186" s="26">
        <v>31</v>
      </c>
    </row>
    <row r="187" spans="1:42" x14ac:dyDescent="0.15">
      <c r="A187" s="21" t="s">
        <v>112</v>
      </c>
      <c r="B187" s="21" t="s">
        <v>342</v>
      </c>
      <c r="C187" s="21" t="s">
        <v>172</v>
      </c>
      <c r="D187" s="21" t="s">
        <v>244</v>
      </c>
      <c r="E187" s="21" t="s">
        <v>337</v>
      </c>
      <c r="F187" s="21" t="s">
        <v>338</v>
      </c>
      <c r="G187" s="21">
        <v>0</v>
      </c>
      <c r="H187" s="21">
        <v>31</v>
      </c>
      <c r="I187" s="25">
        <v>4</v>
      </c>
      <c r="J187" s="29">
        <v>4</v>
      </c>
      <c r="K187" s="29">
        <v>4</v>
      </c>
      <c r="L187" s="29"/>
      <c r="M187" s="29"/>
      <c r="N187" s="29"/>
      <c r="P187" s="23">
        <v>27</v>
      </c>
      <c r="Q187" s="23">
        <v>31</v>
      </c>
      <c r="R187" s="23">
        <v>4</v>
      </c>
      <c r="S187" s="23">
        <v>31</v>
      </c>
      <c r="T187" s="23">
        <v>0</v>
      </c>
      <c r="U187" s="23">
        <v>0</v>
      </c>
      <c r="V187" s="23">
        <v>0</v>
      </c>
      <c r="W187" s="33">
        <v>0</v>
      </c>
      <c r="X187" s="33">
        <v>10</v>
      </c>
      <c r="Y187" s="33"/>
      <c r="Z187" s="33"/>
      <c r="AA187" s="34"/>
      <c r="AB187" s="34"/>
      <c r="AC187" s="34"/>
      <c r="AD187" s="34"/>
      <c r="AE187" s="34"/>
      <c r="AF187" s="34"/>
      <c r="AH187" s="23">
        <v>3500</v>
      </c>
      <c r="AI187" s="23">
        <v>0</v>
      </c>
      <c r="AJ187" s="23">
        <v>0</v>
      </c>
      <c r="AK187" s="23">
        <v>0</v>
      </c>
      <c r="AL187" s="23">
        <v>0</v>
      </c>
      <c r="AM187" s="23">
        <v>0</v>
      </c>
      <c r="AN187" s="26">
        <v>0</v>
      </c>
      <c r="AO187" s="26" t="s">
        <v>339</v>
      </c>
      <c r="AP187" s="26">
        <v>31</v>
      </c>
    </row>
    <row r="188" spans="1:42" x14ac:dyDescent="0.15">
      <c r="A188" s="21" t="s">
        <v>116</v>
      </c>
      <c r="B188" s="21" t="s">
        <v>335</v>
      </c>
      <c r="C188" s="21" t="s">
        <v>171</v>
      </c>
      <c r="D188" s="21" t="s">
        <v>405</v>
      </c>
      <c r="E188" s="21" t="s">
        <v>337</v>
      </c>
      <c r="F188" s="21" t="s">
        <v>338</v>
      </c>
      <c r="G188" s="21">
        <v>0</v>
      </c>
      <c r="H188" s="21">
        <v>31</v>
      </c>
      <c r="I188" s="25">
        <v>4</v>
      </c>
      <c r="J188" s="29">
        <v>3</v>
      </c>
      <c r="K188" s="29">
        <v>3</v>
      </c>
      <c r="L188" s="29"/>
      <c r="M188" s="29"/>
      <c r="N188" s="29"/>
      <c r="P188" s="23">
        <v>28</v>
      </c>
      <c r="Q188" s="23">
        <v>31</v>
      </c>
      <c r="R188" s="23">
        <v>4</v>
      </c>
      <c r="S188" s="23">
        <v>31</v>
      </c>
      <c r="T188" s="23">
        <v>0</v>
      </c>
      <c r="U188" s="23">
        <v>0</v>
      </c>
      <c r="V188" s="23">
        <v>0</v>
      </c>
      <c r="W188" s="33">
        <v>0</v>
      </c>
      <c r="X188" s="33">
        <v>90</v>
      </c>
      <c r="Y188" s="33"/>
      <c r="Z188" s="33"/>
      <c r="AA188" s="34"/>
      <c r="AB188" s="34"/>
      <c r="AC188" s="34"/>
      <c r="AD188" s="34"/>
      <c r="AE188" s="34"/>
      <c r="AF188" s="34"/>
      <c r="AH188" s="23">
        <v>0</v>
      </c>
      <c r="AI188" s="23">
        <v>0</v>
      </c>
      <c r="AJ188" s="23">
        <v>0</v>
      </c>
      <c r="AK188" s="23">
        <v>0</v>
      </c>
      <c r="AL188" s="23">
        <v>0</v>
      </c>
      <c r="AM188" s="23">
        <v>0</v>
      </c>
      <c r="AN188" s="26">
        <v>0</v>
      </c>
      <c r="AO188" s="26" t="s">
        <v>339</v>
      </c>
      <c r="AP188" s="26">
        <v>31</v>
      </c>
    </row>
    <row r="189" spans="1:42" x14ac:dyDescent="0.15">
      <c r="A189" s="21" t="s">
        <v>116</v>
      </c>
      <c r="B189" s="21" t="s">
        <v>342</v>
      </c>
      <c r="C189" s="21" t="s">
        <v>172</v>
      </c>
      <c r="D189" s="21" t="s">
        <v>122</v>
      </c>
      <c r="E189" s="21" t="s">
        <v>337</v>
      </c>
      <c r="F189" s="21" t="s">
        <v>338</v>
      </c>
      <c r="G189" s="21">
        <v>0</v>
      </c>
      <c r="H189" s="21">
        <v>31</v>
      </c>
      <c r="I189" s="25">
        <v>4</v>
      </c>
      <c r="J189" s="29">
        <v>4</v>
      </c>
      <c r="K189" s="29">
        <v>4</v>
      </c>
      <c r="L189" s="29"/>
      <c r="M189" s="29"/>
      <c r="N189" s="29"/>
      <c r="P189" s="23">
        <v>27</v>
      </c>
      <c r="Q189" s="23">
        <v>31</v>
      </c>
      <c r="R189" s="23">
        <v>4</v>
      </c>
      <c r="S189" s="23">
        <v>31</v>
      </c>
      <c r="T189" s="23">
        <v>0</v>
      </c>
      <c r="U189" s="23">
        <v>0</v>
      </c>
      <c r="V189" s="23">
        <v>0</v>
      </c>
      <c r="W189" s="33">
        <v>0</v>
      </c>
      <c r="X189" s="33"/>
      <c r="Y189" s="33"/>
      <c r="Z189" s="33"/>
      <c r="AA189" s="34"/>
      <c r="AB189" s="34"/>
      <c r="AC189" s="34"/>
      <c r="AD189" s="34"/>
      <c r="AE189" s="34"/>
      <c r="AF189" s="34"/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23">
        <v>0</v>
      </c>
      <c r="AN189" s="26">
        <v>0</v>
      </c>
      <c r="AO189" s="26" t="s">
        <v>339</v>
      </c>
      <c r="AP189" s="26">
        <v>31</v>
      </c>
    </row>
    <row r="190" spans="1:42" x14ac:dyDescent="0.15">
      <c r="A190" s="21" t="s">
        <v>116</v>
      </c>
      <c r="B190" s="21" t="s">
        <v>342</v>
      </c>
      <c r="C190" s="21" t="s">
        <v>172</v>
      </c>
      <c r="D190" s="21" t="s">
        <v>117</v>
      </c>
      <c r="E190" s="21" t="s">
        <v>337</v>
      </c>
      <c r="F190" s="21" t="s">
        <v>338</v>
      </c>
      <c r="G190" s="21">
        <v>0</v>
      </c>
      <c r="H190" s="21">
        <v>31</v>
      </c>
      <c r="I190" s="25">
        <v>4</v>
      </c>
      <c r="J190" s="29">
        <v>4</v>
      </c>
      <c r="K190" s="29">
        <v>4</v>
      </c>
      <c r="L190" s="29"/>
      <c r="M190" s="29"/>
      <c r="N190" s="29"/>
      <c r="P190" s="23">
        <v>27</v>
      </c>
      <c r="Q190" s="23">
        <v>31</v>
      </c>
      <c r="R190" s="23">
        <v>4</v>
      </c>
      <c r="S190" s="23">
        <v>31</v>
      </c>
      <c r="T190" s="23">
        <v>0</v>
      </c>
      <c r="U190" s="23">
        <v>0</v>
      </c>
      <c r="V190" s="23">
        <v>0</v>
      </c>
      <c r="W190" s="33">
        <v>0</v>
      </c>
      <c r="X190" s="33"/>
      <c r="Y190" s="33"/>
      <c r="Z190" s="33">
        <v>50</v>
      </c>
      <c r="AA190" s="34"/>
      <c r="AB190" s="34"/>
      <c r="AC190" s="34"/>
      <c r="AD190" s="34"/>
      <c r="AE190" s="34"/>
      <c r="AF190" s="34"/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23">
        <v>0</v>
      </c>
      <c r="AN190" s="26">
        <v>0</v>
      </c>
      <c r="AO190" s="26" t="s">
        <v>339</v>
      </c>
      <c r="AP190" s="26">
        <v>31</v>
      </c>
    </row>
    <row r="191" spans="1:42" x14ac:dyDescent="0.15">
      <c r="A191" s="21" t="s">
        <v>116</v>
      </c>
      <c r="B191" s="21" t="s">
        <v>342</v>
      </c>
      <c r="C191" s="21" t="s">
        <v>172</v>
      </c>
      <c r="D191" s="21" t="s">
        <v>119</v>
      </c>
      <c r="E191" s="21" t="s">
        <v>337</v>
      </c>
      <c r="F191" s="21" t="s">
        <v>338</v>
      </c>
      <c r="G191" s="21">
        <v>0</v>
      </c>
      <c r="H191" s="21">
        <v>31</v>
      </c>
      <c r="I191" s="25">
        <v>4</v>
      </c>
      <c r="J191" s="29">
        <v>4</v>
      </c>
      <c r="K191" s="29">
        <v>4</v>
      </c>
      <c r="L191" s="29"/>
      <c r="M191" s="29"/>
      <c r="N191" s="29"/>
      <c r="P191" s="23">
        <v>27</v>
      </c>
      <c r="Q191" s="23">
        <v>31</v>
      </c>
      <c r="R191" s="23">
        <v>4</v>
      </c>
      <c r="S191" s="23">
        <v>31</v>
      </c>
      <c r="T191" s="23">
        <v>0</v>
      </c>
      <c r="U191" s="23">
        <v>0</v>
      </c>
      <c r="V191" s="23">
        <v>0</v>
      </c>
      <c r="W191" s="33">
        <v>0</v>
      </c>
      <c r="X191" s="33"/>
      <c r="Y191" s="33"/>
      <c r="Z191" s="33"/>
      <c r="AA191" s="34"/>
      <c r="AB191" s="34"/>
      <c r="AC191" s="34"/>
      <c r="AD191" s="34"/>
      <c r="AE191" s="34"/>
      <c r="AF191" s="34"/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23">
        <v>0</v>
      </c>
      <c r="AN191" s="26">
        <v>0</v>
      </c>
      <c r="AO191" s="26" t="s">
        <v>339</v>
      </c>
      <c r="AP191" s="26">
        <v>31</v>
      </c>
    </row>
    <row r="192" spans="1:42" x14ac:dyDescent="0.15">
      <c r="A192" s="21" t="s">
        <v>116</v>
      </c>
      <c r="B192" s="21" t="s">
        <v>342</v>
      </c>
      <c r="C192" s="21" t="s">
        <v>172</v>
      </c>
      <c r="D192" s="21" t="s">
        <v>118</v>
      </c>
      <c r="E192" s="21" t="s">
        <v>337</v>
      </c>
      <c r="F192" s="21" t="s">
        <v>338</v>
      </c>
      <c r="G192" s="21">
        <v>0</v>
      </c>
      <c r="H192" s="21">
        <v>31</v>
      </c>
      <c r="I192" s="23">
        <v>4</v>
      </c>
      <c r="J192" s="29">
        <v>4</v>
      </c>
      <c r="K192" s="29">
        <v>4</v>
      </c>
      <c r="L192" s="29"/>
      <c r="M192" s="29"/>
      <c r="N192" s="29"/>
      <c r="P192" s="23">
        <v>27</v>
      </c>
      <c r="Q192" s="23">
        <v>31</v>
      </c>
      <c r="R192" s="23">
        <v>4</v>
      </c>
      <c r="S192" s="23">
        <v>31</v>
      </c>
      <c r="T192" s="23">
        <v>0</v>
      </c>
      <c r="U192" s="23">
        <v>0</v>
      </c>
      <c r="V192" s="23">
        <v>0</v>
      </c>
      <c r="W192" s="33">
        <v>0</v>
      </c>
      <c r="X192" s="33"/>
      <c r="Y192" s="33"/>
      <c r="Z192" s="33"/>
      <c r="AA192" s="35"/>
      <c r="AB192" s="35"/>
      <c r="AC192" s="35"/>
      <c r="AD192" s="35"/>
      <c r="AE192" s="35"/>
      <c r="AF192" s="35"/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23">
        <v>0</v>
      </c>
      <c r="AN192" s="26">
        <v>0</v>
      </c>
      <c r="AO192" s="26" t="s">
        <v>339</v>
      </c>
      <c r="AP192" s="26">
        <v>31</v>
      </c>
    </row>
    <row r="193" spans="1:42" x14ac:dyDescent="0.15">
      <c r="A193" s="21" t="s">
        <v>116</v>
      </c>
      <c r="B193" s="21" t="s">
        <v>342</v>
      </c>
      <c r="C193" s="21" t="s">
        <v>172</v>
      </c>
      <c r="D193" s="21" t="s">
        <v>120</v>
      </c>
      <c r="E193" s="21" t="s">
        <v>337</v>
      </c>
      <c r="F193" s="21" t="s">
        <v>338</v>
      </c>
      <c r="G193" s="21">
        <v>0</v>
      </c>
      <c r="H193" s="21">
        <v>31</v>
      </c>
      <c r="I193" s="23">
        <v>4</v>
      </c>
      <c r="J193" s="29">
        <v>4</v>
      </c>
      <c r="K193" s="29">
        <v>4</v>
      </c>
      <c r="L193" s="29"/>
      <c r="M193" s="29"/>
      <c r="N193" s="29"/>
      <c r="P193" s="23">
        <v>27</v>
      </c>
      <c r="Q193" s="23">
        <v>31</v>
      </c>
      <c r="R193" s="23">
        <v>4</v>
      </c>
      <c r="S193" s="23">
        <v>31</v>
      </c>
      <c r="T193" s="23">
        <v>0</v>
      </c>
      <c r="U193" s="23">
        <v>0</v>
      </c>
      <c r="V193" s="23">
        <v>0</v>
      </c>
      <c r="W193" s="33">
        <v>0</v>
      </c>
      <c r="X193" s="33">
        <v>10</v>
      </c>
      <c r="Y193" s="33"/>
      <c r="Z193" s="33"/>
      <c r="AA193" s="35"/>
      <c r="AB193" s="35"/>
      <c r="AC193" s="35"/>
      <c r="AD193" s="35"/>
      <c r="AE193" s="35"/>
      <c r="AF193" s="35"/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23">
        <v>0</v>
      </c>
      <c r="AN193" s="26">
        <v>0</v>
      </c>
      <c r="AO193" s="26" t="s">
        <v>339</v>
      </c>
      <c r="AP193" s="26">
        <v>31</v>
      </c>
    </row>
    <row r="194" spans="1:42" x14ac:dyDescent="0.15">
      <c r="A194" s="21" t="s">
        <v>116</v>
      </c>
      <c r="B194" s="21" t="s">
        <v>340</v>
      </c>
      <c r="C194" s="21" t="s">
        <v>172</v>
      </c>
      <c r="D194" s="21" t="s">
        <v>406</v>
      </c>
      <c r="E194" s="21" t="s">
        <v>337</v>
      </c>
      <c r="F194" s="21" t="s">
        <v>338</v>
      </c>
      <c r="G194" s="21">
        <v>0</v>
      </c>
      <c r="H194" s="21">
        <v>31</v>
      </c>
      <c r="I194" s="25">
        <v>4</v>
      </c>
      <c r="J194" s="29">
        <v>4</v>
      </c>
      <c r="K194" s="29">
        <v>4</v>
      </c>
      <c r="L194" s="29"/>
      <c r="M194" s="29"/>
      <c r="N194" s="29"/>
      <c r="P194" s="23">
        <v>27</v>
      </c>
      <c r="Q194" s="23">
        <v>31</v>
      </c>
      <c r="R194" s="23">
        <v>4</v>
      </c>
      <c r="S194" s="23">
        <v>31</v>
      </c>
      <c r="T194" s="23">
        <v>0</v>
      </c>
      <c r="U194" s="23">
        <v>0</v>
      </c>
      <c r="V194" s="23">
        <v>0</v>
      </c>
      <c r="W194" s="33">
        <v>0</v>
      </c>
      <c r="X194" s="33"/>
      <c r="Y194" s="33"/>
      <c r="Z194" s="33">
        <v>50</v>
      </c>
      <c r="AA194" s="34"/>
      <c r="AB194" s="34"/>
      <c r="AC194" s="34"/>
      <c r="AD194" s="34"/>
      <c r="AE194" s="34"/>
      <c r="AF194" s="34"/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23">
        <v>0</v>
      </c>
      <c r="AN194" s="26">
        <v>0</v>
      </c>
      <c r="AO194" s="26" t="s">
        <v>339</v>
      </c>
      <c r="AP194" s="26">
        <v>31</v>
      </c>
    </row>
    <row r="195" spans="1:42" x14ac:dyDescent="0.15">
      <c r="A195" s="21" t="s">
        <v>116</v>
      </c>
      <c r="B195" s="21" t="s">
        <v>342</v>
      </c>
      <c r="C195" s="21" t="s">
        <v>172</v>
      </c>
      <c r="D195" s="21" t="s">
        <v>278</v>
      </c>
      <c r="E195" s="21" t="s">
        <v>337</v>
      </c>
      <c r="F195" s="21" t="s">
        <v>338</v>
      </c>
      <c r="G195" s="21">
        <v>0</v>
      </c>
      <c r="H195" s="21">
        <v>31</v>
      </c>
      <c r="I195" s="25">
        <v>4</v>
      </c>
      <c r="J195" s="29">
        <v>4</v>
      </c>
      <c r="K195" s="29">
        <v>4</v>
      </c>
      <c r="L195" s="29"/>
      <c r="M195" s="29"/>
      <c r="N195" s="29"/>
      <c r="P195" s="23">
        <v>27</v>
      </c>
      <c r="Q195" s="23">
        <v>31</v>
      </c>
      <c r="R195" s="23">
        <v>4</v>
      </c>
      <c r="S195" s="23">
        <v>31</v>
      </c>
      <c r="T195" s="23">
        <v>0</v>
      </c>
      <c r="U195" s="23">
        <v>0</v>
      </c>
      <c r="V195" s="23">
        <v>0</v>
      </c>
      <c r="W195" s="33">
        <v>0</v>
      </c>
      <c r="X195" s="33"/>
      <c r="Y195" s="33"/>
      <c r="Z195" s="33"/>
      <c r="AA195" s="34"/>
      <c r="AB195" s="34"/>
      <c r="AC195" s="34"/>
      <c r="AD195" s="34"/>
      <c r="AE195" s="34"/>
      <c r="AF195" s="34"/>
      <c r="AH195" s="23">
        <v>4000</v>
      </c>
      <c r="AI195" s="23">
        <v>0</v>
      </c>
      <c r="AJ195" s="23">
        <v>0</v>
      </c>
      <c r="AK195" s="23">
        <v>0</v>
      </c>
      <c r="AL195" s="23">
        <v>0</v>
      </c>
      <c r="AM195" s="23">
        <v>0</v>
      </c>
      <c r="AN195" s="26">
        <v>0</v>
      </c>
      <c r="AO195" s="26" t="s">
        <v>339</v>
      </c>
      <c r="AP195" s="26">
        <v>31</v>
      </c>
    </row>
    <row r="196" spans="1:42" x14ac:dyDescent="0.15">
      <c r="A196" s="21" t="s">
        <v>128</v>
      </c>
      <c r="B196" s="21" t="s">
        <v>342</v>
      </c>
      <c r="C196" s="21" t="s">
        <v>172</v>
      </c>
      <c r="D196" s="21" t="s">
        <v>124</v>
      </c>
      <c r="E196" s="21" t="s">
        <v>337</v>
      </c>
      <c r="F196" s="21" t="s">
        <v>338</v>
      </c>
      <c r="G196" s="21">
        <v>0</v>
      </c>
      <c r="H196" s="21">
        <v>31</v>
      </c>
      <c r="I196" s="25">
        <v>4</v>
      </c>
      <c r="J196" s="29">
        <v>4</v>
      </c>
      <c r="K196" s="29">
        <v>4</v>
      </c>
      <c r="L196" s="29"/>
      <c r="M196" s="29"/>
      <c r="N196" s="29"/>
      <c r="P196" s="23">
        <v>27</v>
      </c>
      <c r="Q196" s="23">
        <v>31</v>
      </c>
      <c r="R196" s="23">
        <v>4</v>
      </c>
      <c r="S196" s="23">
        <v>31</v>
      </c>
      <c r="T196" s="23">
        <v>0</v>
      </c>
      <c r="U196" s="23">
        <v>0</v>
      </c>
      <c r="V196" s="23">
        <v>0</v>
      </c>
      <c r="W196" s="33">
        <v>0</v>
      </c>
      <c r="X196" s="33"/>
      <c r="Y196" s="33"/>
      <c r="Z196" s="33">
        <v>50</v>
      </c>
      <c r="AA196" s="34"/>
      <c r="AB196" s="34"/>
      <c r="AC196" s="34"/>
      <c r="AD196" s="34"/>
      <c r="AE196" s="34"/>
      <c r="AF196" s="34"/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23">
        <v>0</v>
      </c>
      <c r="AN196" s="26">
        <v>0</v>
      </c>
      <c r="AO196" s="26" t="s">
        <v>339</v>
      </c>
      <c r="AP196" s="26">
        <v>31</v>
      </c>
    </row>
    <row r="197" spans="1:42" x14ac:dyDescent="0.15">
      <c r="A197" s="21" t="s">
        <v>128</v>
      </c>
      <c r="B197" s="21" t="s">
        <v>342</v>
      </c>
      <c r="C197" s="21" t="s">
        <v>172</v>
      </c>
      <c r="D197" s="21" t="s">
        <v>125</v>
      </c>
      <c r="E197" s="21" t="s">
        <v>337</v>
      </c>
      <c r="F197" s="21" t="s">
        <v>338</v>
      </c>
      <c r="G197" s="21">
        <v>0</v>
      </c>
      <c r="H197" s="21">
        <v>31</v>
      </c>
      <c r="I197" s="25">
        <v>4</v>
      </c>
      <c r="J197" s="29">
        <v>4</v>
      </c>
      <c r="K197" s="29">
        <v>4</v>
      </c>
      <c r="L197" s="29"/>
      <c r="M197" s="29"/>
      <c r="N197" s="29"/>
      <c r="P197" s="23">
        <v>27</v>
      </c>
      <c r="Q197" s="23">
        <v>31</v>
      </c>
      <c r="R197" s="23">
        <v>4</v>
      </c>
      <c r="S197" s="23">
        <v>31</v>
      </c>
      <c r="T197" s="23">
        <v>0</v>
      </c>
      <c r="U197" s="23">
        <v>0</v>
      </c>
      <c r="V197" s="23">
        <v>0</v>
      </c>
      <c r="W197" s="33">
        <v>0</v>
      </c>
      <c r="X197" s="33"/>
      <c r="Y197" s="33"/>
      <c r="Z197" s="33"/>
      <c r="AA197" s="34"/>
      <c r="AB197" s="34"/>
      <c r="AC197" s="34"/>
      <c r="AD197" s="34"/>
      <c r="AE197" s="34"/>
      <c r="AF197" s="34"/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23">
        <v>0</v>
      </c>
      <c r="AN197" s="26">
        <v>0</v>
      </c>
      <c r="AO197" s="26" t="s">
        <v>339</v>
      </c>
      <c r="AP197" s="26">
        <v>31</v>
      </c>
    </row>
    <row r="198" spans="1:42" x14ac:dyDescent="0.15">
      <c r="A198" s="21" t="s">
        <v>128</v>
      </c>
      <c r="B198" s="21" t="s">
        <v>335</v>
      </c>
      <c r="C198" s="21" t="s">
        <v>171</v>
      </c>
      <c r="D198" s="21" t="s">
        <v>407</v>
      </c>
      <c r="E198" s="21" t="s">
        <v>337</v>
      </c>
      <c r="F198" s="21" t="s">
        <v>338</v>
      </c>
      <c r="G198" s="21">
        <v>0</v>
      </c>
      <c r="H198" s="21">
        <v>31</v>
      </c>
      <c r="I198" s="25">
        <v>4</v>
      </c>
      <c r="J198" s="29">
        <v>3</v>
      </c>
      <c r="K198" s="29">
        <v>3</v>
      </c>
      <c r="L198" s="29"/>
      <c r="M198" s="29"/>
      <c r="N198" s="29"/>
      <c r="P198" s="23">
        <v>28</v>
      </c>
      <c r="Q198" s="23">
        <v>31</v>
      </c>
      <c r="R198" s="23">
        <v>4</v>
      </c>
      <c r="S198" s="23">
        <v>31</v>
      </c>
      <c r="T198" s="23">
        <v>0</v>
      </c>
      <c r="U198" s="23">
        <v>0</v>
      </c>
      <c r="V198" s="23">
        <v>0</v>
      </c>
      <c r="W198" s="33">
        <v>0</v>
      </c>
      <c r="X198" s="33">
        <v>120</v>
      </c>
      <c r="Y198" s="33"/>
      <c r="Z198" s="33"/>
      <c r="AA198" s="34"/>
      <c r="AB198" s="34"/>
      <c r="AC198" s="34"/>
      <c r="AD198" s="34"/>
      <c r="AE198" s="34"/>
      <c r="AF198" s="34"/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23">
        <v>0</v>
      </c>
      <c r="AN198" s="26">
        <v>0</v>
      </c>
      <c r="AO198" s="26" t="s">
        <v>339</v>
      </c>
      <c r="AP198" s="26">
        <v>31</v>
      </c>
    </row>
    <row r="199" spans="1:42" x14ac:dyDescent="0.15">
      <c r="A199" s="21" t="s">
        <v>128</v>
      </c>
      <c r="B199" s="21" t="s">
        <v>342</v>
      </c>
      <c r="C199" s="21" t="s">
        <v>172</v>
      </c>
      <c r="D199" s="21" t="s">
        <v>126</v>
      </c>
      <c r="E199" s="21" t="s">
        <v>337</v>
      </c>
      <c r="F199" s="21" t="s">
        <v>338</v>
      </c>
      <c r="G199" s="21">
        <v>0</v>
      </c>
      <c r="H199" s="21">
        <v>31</v>
      </c>
      <c r="I199" s="25">
        <v>4</v>
      </c>
      <c r="J199" s="29">
        <v>4</v>
      </c>
      <c r="K199" s="29">
        <v>4</v>
      </c>
      <c r="L199" s="29"/>
      <c r="M199" s="29"/>
      <c r="N199" s="29"/>
      <c r="P199" s="23">
        <v>27</v>
      </c>
      <c r="Q199" s="23">
        <v>31</v>
      </c>
      <c r="R199" s="23">
        <v>4</v>
      </c>
      <c r="S199" s="23">
        <v>31</v>
      </c>
      <c r="T199" s="23">
        <v>0</v>
      </c>
      <c r="U199" s="23">
        <v>0</v>
      </c>
      <c r="V199" s="23">
        <v>0</v>
      </c>
      <c r="W199" s="33">
        <v>0</v>
      </c>
      <c r="X199" s="33"/>
      <c r="Y199" s="33"/>
      <c r="Z199" s="33"/>
      <c r="AA199" s="34"/>
      <c r="AB199" s="34"/>
      <c r="AC199" s="34"/>
      <c r="AD199" s="34"/>
      <c r="AE199" s="34"/>
      <c r="AF199" s="34"/>
      <c r="AH199" s="23">
        <v>0</v>
      </c>
      <c r="AI199" s="23">
        <v>0</v>
      </c>
      <c r="AJ199" s="23">
        <v>0</v>
      </c>
      <c r="AK199" s="23">
        <v>0</v>
      </c>
      <c r="AL199" s="23">
        <v>0</v>
      </c>
      <c r="AM199" s="23">
        <v>0</v>
      </c>
      <c r="AN199" s="26">
        <v>0</v>
      </c>
      <c r="AO199" s="26" t="s">
        <v>339</v>
      </c>
      <c r="AP199" s="26">
        <v>31</v>
      </c>
    </row>
    <row r="200" spans="1:42" x14ac:dyDescent="0.15">
      <c r="A200" s="21" t="s">
        <v>128</v>
      </c>
      <c r="B200" s="21" t="s">
        <v>342</v>
      </c>
      <c r="C200" s="21" t="s">
        <v>172</v>
      </c>
      <c r="D200" s="21" t="s">
        <v>184</v>
      </c>
      <c r="E200" s="21" t="s">
        <v>337</v>
      </c>
      <c r="F200" s="21" t="s">
        <v>338</v>
      </c>
      <c r="G200" s="21">
        <v>0</v>
      </c>
      <c r="H200" s="21">
        <v>31</v>
      </c>
      <c r="I200" s="25">
        <v>4</v>
      </c>
      <c r="J200" s="29">
        <v>4</v>
      </c>
      <c r="K200" s="29">
        <v>4</v>
      </c>
      <c r="L200" s="29"/>
      <c r="M200" s="29"/>
      <c r="N200" s="29"/>
      <c r="P200" s="23">
        <v>27</v>
      </c>
      <c r="Q200" s="23">
        <v>31</v>
      </c>
      <c r="R200" s="23">
        <v>4</v>
      </c>
      <c r="S200" s="23">
        <v>31</v>
      </c>
      <c r="T200" s="23">
        <v>0</v>
      </c>
      <c r="U200" s="23">
        <v>0</v>
      </c>
      <c r="V200" s="23">
        <v>0</v>
      </c>
      <c r="W200" s="33">
        <v>0</v>
      </c>
      <c r="X200" s="33">
        <v>10</v>
      </c>
      <c r="Y200" s="33"/>
      <c r="Z200" s="33"/>
      <c r="AA200" s="34"/>
      <c r="AB200" s="34"/>
      <c r="AC200" s="34"/>
      <c r="AD200" s="34"/>
      <c r="AE200" s="34"/>
      <c r="AF200" s="34"/>
      <c r="AH200" s="23">
        <v>0</v>
      </c>
      <c r="AI200" s="23">
        <v>0</v>
      </c>
      <c r="AJ200" s="23">
        <v>0</v>
      </c>
      <c r="AK200" s="23">
        <v>0</v>
      </c>
      <c r="AL200" s="23">
        <v>0</v>
      </c>
      <c r="AM200" s="23">
        <v>0</v>
      </c>
      <c r="AN200" s="26">
        <v>0</v>
      </c>
      <c r="AO200" s="26" t="s">
        <v>339</v>
      </c>
      <c r="AP200" s="26">
        <v>31</v>
      </c>
    </row>
    <row r="201" spans="1:42" x14ac:dyDescent="0.15">
      <c r="A201" s="21" t="s">
        <v>128</v>
      </c>
      <c r="B201" s="21" t="s">
        <v>342</v>
      </c>
      <c r="C201" s="21" t="s">
        <v>172</v>
      </c>
      <c r="D201" s="21" t="s">
        <v>280</v>
      </c>
      <c r="E201" s="21" t="s">
        <v>173</v>
      </c>
      <c r="F201" s="21" t="s">
        <v>338</v>
      </c>
      <c r="G201" s="21">
        <v>0</v>
      </c>
      <c r="H201" s="21">
        <v>1</v>
      </c>
      <c r="I201" s="25">
        <v>0</v>
      </c>
      <c r="J201" s="29">
        <v>0</v>
      </c>
      <c r="K201" s="29">
        <v>0</v>
      </c>
      <c r="L201" s="29"/>
      <c r="M201" s="29"/>
      <c r="N201" s="29"/>
      <c r="P201" s="23">
        <v>1</v>
      </c>
      <c r="Q201" s="23">
        <v>1</v>
      </c>
      <c r="R201" s="23">
        <v>0</v>
      </c>
      <c r="S201" s="23">
        <v>1</v>
      </c>
      <c r="T201" s="23">
        <v>0</v>
      </c>
      <c r="U201" s="23">
        <v>0</v>
      </c>
      <c r="V201" s="23">
        <v>0</v>
      </c>
      <c r="W201" s="33">
        <v>0</v>
      </c>
      <c r="X201" s="33"/>
      <c r="Y201" s="33"/>
      <c r="Z201" s="33"/>
      <c r="AA201" s="34"/>
      <c r="AB201" s="34"/>
      <c r="AC201" s="34"/>
      <c r="AD201" s="34"/>
      <c r="AE201" s="34"/>
      <c r="AF201" s="34"/>
      <c r="AH201" s="23">
        <v>0</v>
      </c>
      <c r="AI201" s="23">
        <v>0</v>
      </c>
      <c r="AJ201" s="23">
        <v>0</v>
      </c>
      <c r="AK201" s="23">
        <v>0</v>
      </c>
      <c r="AL201" s="23">
        <v>0</v>
      </c>
      <c r="AM201" s="23">
        <v>0</v>
      </c>
      <c r="AN201" s="26">
        <v>0</v>
      </c>
      <c r="AO201" s="26" t="s">
        <v>339</v>
      </c>
      <c r="AP201" s="26">
        <v>1</v>
      </c>
    </row>
    <row r="202" spans="1:42" x14ac:dyDescent="0.15">
      <c r="A202" s="21" t="s">
        <v>128</v>
      </c>
      <c r="B202" s="21" t="s">
        <v>340</v>
      </c>
      <c r="C202" s="21" t="s">
        <v>172</v>
      </c>
      <c r="D202" s="21" t="s">
        <v>408</v>
      </c>
      <c r="E202" s="21" t="s">
        <v>337</v>
      </c>
      <c r="F202" s="21" t="s">
        <v>338</v>
      </c>
      <c r="G202" s="21">
        <v>0</v>
      </c>
      <c r="H202" s="21">
        <v>31</v>
      </c>
      <c r="I202" s="25">
        <v>4</v>
      </c>
      <c r="J202" s="29">
        <v>4</v>
      </c>
      <c r="K202" s="29">
        <v>4</v>
      </c>
      <c r="L202" s="29"/>
      <c r="M202" s="29"/>
      <c r="N202" s="29"/>
      <c r="P202" s="23">
        <v>27</v>
      </c>
      <c r="Q202" s="23">
        <v>31</v>
      </c>
      <c r="R202" s="23">
        <v>4</v>
      </c>
      <c r="S202" s="23">
        <v>31</v>
      </c>
      <c r="T202" s="23">
        <v>0</v>
      </c>
      <c r="U202" s="23">
        <v>0</v>
      </c>
      <c r="V202" s="23">
        <v>0</v>
      </c>
      <c r="W202" s="33">
        <v>0</v>
      </c>
      <c r="X202" s="33">
        <v>10</v>
      </c>
      <c r="Y202" s="33"/>
      <c r="Z202" s="33"/>
      <c r="AA202" s="34"/>
      <c r="AB202" s="34"/>
      <c r="AC202" s="34"/>
      <c r="AD202" s="34"/>
      <c r="AE202" s="34"/>
      <c r="AF202" s="34"/>
      <c r="AH202" s="23">
        <v>3500</v>
      </c>
      <c r="AI202" s="23">
        <v>0</v>
      </c>
      <c r="AJ202" s="23">
        <v>0</v>
      </c>
      <c r="AK202" s="23">
        <v>410</v>
      </c>
      <c r="AL202" s="23">
        <v>0</v>
      </c>
      <c r="AM202" s="23">
        <v>0</v>
      </c>
      <c r="AN202" s="26">
        <v>0</v>
      </c>
      <c r="AO202" s="26" t="s">
        <v>339</v>
      </c>
      <c r="AP202" s="26">
        <v>31</v>
      </c>
    </row>
    <row r="203" spans="1:42" x14ac:dyDescent="0.15">
      <c r="A203" s="21" t="s">
        <v>221</v>
      </c>
      <c r="B203" s="21" t="s">
        <v>335</v>
      </c>
      <c r="C203" s="21" t="s">
        <v>171</v>
      </c>
      <c r="D203" s="21" t="s">
        <v>409</v>
      </c>
      <c r="E203" s="21" t="s">
        <v>337</v>
      </c>
      <c r="F203" s="21" t="s">
        <v>338</v>
      </c>
      <c r="G203" s="21">
        <v>0</v>
      </c>
      <c r="H203" s="21">
        <v>31</v>
      </c>
      <c r="I203" s="25">
        <v>4</v>
      </c>
      <c r="J203" s="29">
        <v>4</v>
      </c>
      <c r="K203" s="29">
        <v>4</v>
      </c>
      <c r="L203" s="29"/>
      <c r="M203" s="29"/>
      <c r="N203" s="29"/>
      <c r="P203" s="23">
        <v>27</v>
      </c>
      <c r="Q203" s="23">
        <v>31</v>
      </c>
      <c r="R203" s="23">
        <v>4</v>
      </c>
      <c r="S203" s="23">
        <v>31</v>
      </c>
      <c r="T203" s="23">
        <v>0</v>
      </c>
      <c r="U203" s="23">
        <v>0</v>
      </c>
      <c r="V203" s="23">
        <v>0</v>
      </c>
      <c r="W203" s="33">
        <v>0</v>
      </c>
      <c r="X203" s="33">
        <v>20</v>
      </c>
      <c r="Y203" s="33"/>
      <c r="Z203" s="33">
        <v>50</v>
      </c>
      <c r="AA203" s="34"/>
      <c r="AB203" s="34"/>
      <c r="AC203" s="34"/>
      <c r="AD203" s="34"/>
      <c r="AE203" s="34"/>
      <c r="AF203" s="34"/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23">
        <v>0</v>
      </c>
      <c r="AN203" s="26">
        <v>0</v>
      </c>
      <c r="AO203" s="26" t="s">
        <v>339</v>
      </c>
      <c r="AP203" s="26">
        <v>31</v>
      </c>
    </row>
    <row r="204" spans="1:42" x14ac:dyDescent="0.15">
      <c r="A204" s="21" t="s">
        <v>221</v>
      </c>
      <c r="B204" s="21" t="s">
        <v>342</v>
      </c>
      <c r="C204" s="21" t="s">
        <v>172</v>
      </c>
      <c r="D204" s="21" t="s">
        <v>59</v>
      </c>
      <c r="E204" s="21" t="s">
        <v>337</v>
      </c>
      <c r="F204" s="21" t="s">
        <v>338</v>
      </c>
      <c r="G204" s="21">
        <v>0</v>
      </c>
      <c r="H204" s="21">
        <v>31</v>
      </c>
      <c r="I204" s="25">
        <v>4</v>
      </c>
      <c r="J204" s="29">
        <v>5</v>
      </c>
      <c r="K204" s="29">
        <v>4</v>
      </c>
      <c r="L204" s="29"/>
      <c r="M204" s="29">
        <v>1</v>
      </c>
      <c r="N204" s="29"/>
      <c r="P204" s="23">
        <v>26</v>
      </c>
      <c r="Q204" s="23">
        <v>31</v>
      </c>
      <c r="R204" s="23">
        <v>4</v>
      </c>
      <c r="S204" s="23">
        <v>31</v>
      </c>
      <c r="T204" s="23">
        <v>0</v>
      </c>
      <c r="U204" s="23">
        <v>0</v>
      </c>
      <c r="V204" s="23">
        <v>0</v>
      </c>
      <c r="W204" s="33">
        <v>0</v>
      </c>
      <c r="X204" s="33"/>
      <c r="Y204" s="33"/>
      <c r="Z204" s="33"/>
      <c r="AA204" s="34"/>
      <c r="AB204" s="34"/>
      <c r="AC204" s="34">
        <v>100</v>
      </c>
      <c r="AD204" s="34"/>
      <c r="AE204" s="34"/>
      <c r="AF204" s="34"/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23">
        <v>0</v>
      </c>
      <c r="AN204" s="26">
        <v>0</v>
      </c>
      <c r="AO204" s="26" t="s">
        <v>339</v>
      </c>
      <c r="AP204" s="26">
        <v>31</v>
      </c>
    </row>
    <row r="205" spans="1:42" x14ac:dyDescent="0.15">
      <c r="A205" s="21" t="s">
        <v>221</v>
      </c>
      <c r="B205" s="21" t="s">
        <v>342</v>
      </c>
      <c r="C205" s="21" t="s">
        <v>172</v>
      </c>
      <c r="D205" s="21" t="s">
        <v>90</v>
      </c>
      <c r="E205" s="21" t="s">
        <v>337</v>
      </c>
      <c r="F205" s="21" t="s">
        <v>338</v>
      </c>
      <c r="G205" s="21">
        <v>0</v>
      </c>
      <c r="H205" s="21">
        <v>31</v>
      </c>
      <c r="I205" s="25">
        <v>4</v>
      </c>
      <c r="J205" s="29">
        <v>9</v>
      </c>
      <c r="K205" s="29">
        <v>3</v>
      </c>
      <c r="L205" s="29">
        <v>6</v>
      </c>
      <c r="M205" s="29"/>
      <c r="N205" s="29"/>
      <c r="P205" s="23">
        <v>22</v>
      </c>
      <c r="Q205" s="23">
        <v>25</v>
      </c>
      <c r="R205" s="23">
        <v>3</v>
      </c>
      <c r="S205" s="23">
        <v>25</v>
      </c>
      <c r="T205" s="23">
        <v>0</v>
      </c>
      <c r="U205" s="23">
        <v>6</v>
      </c>
      <c r="V205" s="23">
        <v>0</v>
      </c>
      <c r="W205" s="33">
        <v>0</v>
      </c>
      <c r="X205" s="33"/>
      <c r="Y205" s="33"/>
      <c r="Z205" s="33"/>
      <c r="AA205" s="34"/>
      <c r="AB205" s="34"/>
      <c r="AC205" s="34"/>
      <c r="AD205" s="34"/>
      <c r="AE205" s="34"/>
      <c r="AF205" s="34"/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23">
        <v>0</v>
      </c>
      <c r="AN205" s="26">
        <v>0</v>
      </c>
      <c r="AO205" s="26" t="s">
        <v>339</v>
      </c>
      <c r="AP205" s="26">
        <v>25</v>
      </c>
    </row>
    <row r="206" spans="1:42" x14ac:dyDescent="0.15">
      <c r="A206" s="21" t="s">
        <v>84</v>
      </c>
      <c r="B206" s="21" t="s">
        <v>342</v>
      </c>
      <c r="C206" s="21" t="s">
        <v>172</v>
      </c>
      <c r="D206" s="21" t="s">
        <v>89</v>
      </c>
      <c r="E206" s="21" t="s">
        <v>337</v>
      </c>
      <c r="F206" s="21" t="s">
        <v>338</v>
      </c>
      <c r="G206" s="21">
        <v>0</v>
      </c>
      <c r="H206" s="21">
        <v>31</v>
      </c>
      <c r="I206" s="25">
        <v>4</v>
      </c>
      <c r="J206" s="29">
        <v>4</v>
      </c>
      <c r="K206" s="29">
        <v>4</v>
      </c>
      <c r="L206" s="29"/>
      <c r="M206" s="29"/>
      <c r="N206" s="29"/>
      <c r="P206" s="23">
        <v>27</v>
      </c>
      <c r="Q206" s="23">
        <v>31</v>
      </c>
      <c r="R206" s="23">
        <v>4</v>
      </c>
      <c r="S206" s="23">
        <v>31</v>
      </c>
      <c r="T206" s="23">
        <v>0</v>
      </c>
      <c r="U206" s="23">
        <v>0</v>
      </c>
      <c r="V206" s="23">
        <v>0</v>
      </c>
      <c r="W206" s="33">
        <v>0</v>
      </c>
      <c r="X206" s="33"/>
      <c r="Y206" s="33"/>
      <c r="Z206" s="33">
        <v>50</v>
      </c>
      <c r="AA206" s="34"/>
      <c r="AB206" s="34"/>
      <c r="AC206" s="34"/>
      <c r="AD206" s="34"/>
      <c r="AE206" s="34"/>
      <c r="AF206" s="34"/>
      <c r="AH206" s="23">
        <v>0</v>
      </c>
      <c r="AI206" s="23">
        <v>0</v>
      </c>
      <c r="AJ206" s="23">
        <v>0</v>
      </c>
      <c r="AK206" s="23">
        <v>0</v>
      </c>
      <c r="AL206" s="23">
        <v>0</v>
      </c>
      <c r="AM206" s="23">
        <v>0</v>
      </c>
      <c r="AN206" s="26">
        <v>0</v>
      </c>
      <c r="AO206" s="26" t="s">
        <v>339</v>
      </c>
      <c r="AP206" s="26">
        <v>31</v>
      </c>
    </row>
    <row r="207" spans="1:42" x14ac:dyDescent="0.15">
      <c r="A207" s="21" t="s">
        <v>221</v>
      </c>
      <c r="B207" s="21" t="s">
        <v>340</v>
      </c>
      <c r="C207" s="21" t="s">
        <v>172</v>
      </c>
      <c r="D207" s="21" t="s">
        <v>410</v>
      </c>
      <c r="E207" s="21" t="s">
        <v>337</v>
      </c>
      <c r="F207" s="21" t="s">
        <v>338</v>
      </c>
      <c r="G207" s="21">
        <v>0</v>
      </c>
      <c r="H207" s="21">
        <v>31</v>
      </c>
      <c r="I207" s="25">
        <v>4</v>
      </c>
      <c r="J207" s="29">
        <v>4</v>
      </c>
      <c r="K207" s="29">
        <v>4</v>
      </c>
      <c r="L207" s="29"/>
      <c r="M207" s="29"/>
      <c r="N207" s="29"/>
      <c r="P207" s="23">
        <v>27</v>
      </c>
      <c r="Q207" s="23">
        <v>31</v>
      </c>
      <c r="R207" s="23">
        <v>4</v>
      </c>
      <c r="S207" s="23">
        <v>31</v>
      </c>
      <c r="T207" s="23">
        <v>0</v>
      </c>
      <c r="U207" s="23">
        <v>0</v>
      </c>
      <c r="V207" s="23">
        <v>0</v>
      </c>
      <c r="W207" s="33">
        <v>0</v>
      </c>
      <c r="X207" s="33"/>
      <c r="Y207" s="33"/>
      <c r="Z207" s="33">
        <v>50</v>
      </c>
      <c r="AA207" s="34"/>
      <c r="AB207" s="34"/>
      <c r="AC207" s="34"/>
      <c r="AD207" s="34"/>
      <c r="AE207" s="34"/>
      <c r="AF207" s="34"/>
      <c r="AH207" s="23">
        <v>0</v>
      </c>
      <c r="AI207" s="23">
        <v>0</v>
      </c>
      <c r="AJ207" s="23">
        <v>0</v>
      </c>
      <c r="AK207" s="23">
        <v>0</v>
      </c>
      <c r="AL207" s="23">
        <v>0</v>
      </c>
      <c r="AM207" s="23">
        <v>0</v>
      </c>
      <c r="AN207" s="26">
        <v>0</v>
      </c>
      <c r="AO207" s="26" t="s">
        <v>339</v>
      </c>
      <c r="AP207" s="26">
        <v>31</v>
      </c>
    </row>
    <row r="208" spans="1:42" x14ac:dyDescent="0.15">
      <c r="A208" s="21" t="s">
        <v>221</v>
      </c>
      <c r="B208" s="21" t="s">
        <v>342</v>
      </c>
      <c r="C208" s="21" t="s">
        <v>172</v>
      </c>
      <c r="D208" s="21" t="s">
        <v>145</v>
      </c>
      <c r="E208" s="21" t="s">
        <v>337</v>
      </c>
      <c r="F208" s="21" t="s">
        <v>338</v>
      </c>
      <c r="G208" s="21">
        <v>0</v>
      </c>
      <c r="H208" s="21">
        <v>31</v>
      </c>
      <c r="I208" s="25">
        <v>4</v>
      </c>
      <c r="J208" s="29">
        <v>4</v>
      </c>
      <c r="K208" s="29">
        <v>4</v>
      </c>
      <c r="L208" s="29"/>
      <c r="M208" s="29"/>
      <c r="N208" s="29"/>
      <c r="P208" s="23">
        <v>27</v>
      </c>
      <c r="Q208" s="23">
        <v>31</v>
      </c>
      <c r="R208" s="23">
        <v>4</v>
      </c>
      <c r="S208" s="23">
        <v>31</v>
      </c>
      <c r="T208" s="23">
        <v>0</v>
      </c>
      <c r="U208" s="23">
        <v>0</v>
      </c>
      <c r="V208" s="23">
        <v>0</v>
      </c>
      <c r="W208" s="33">
        <v>0</v>
      </c>
      <c r="X208" s="33"/>
      <c r="Y208" s="33"/>
      <c r="Z208" s="33"/>
      <c r="AA208" s="34"/>
      <c r="AB208" s="34"/>
      <c r="AC208" s="34"/>
      <c r="AD208" s="34"/>
      <c r="AE208" s="34"/>
      <c r="AF208" s="34"/>
      <c r="AH208" s="23">
        <v>0</v>
      </c>
      <c r="AI208" s="23">
        <v>0</v>
      </c>
      <c r="AJ208" s="23">
        <v>0</v>
      </c>
      <c r="AK208" s="23">
        <v>0</v>
      </c>
      <c r="AL208" s="23">
        <v>0</v>
      </c>
      <c r="AM208" s="23">
        <v>0</v>
      </c>
      <c r="AN208" s="26">
        <v>0</v>
      </c>
      <c r="AO208" s="26" t="s">
        <v>339</v>
      </c>
      <c r="AP208" s="26">
        <v>31</v>
      </c>
    </row>
    <row r="209" spans="1:42" x14ac:dyDescent="0.15">
      <c r="A209" s="21" t="s">
        <v>221</v>
      </c>
      <c r="B209" s="21" t="s">
        <v>342</v>
      </c>
      <c r="C209" s="21" t="s">
        <v>172</v>
      </c>
      <c r="D209" s="21" t="s">
        <v>185</v>
      </c>
      <c r="E209" s="21" t="s">
        <v>337</v>
      </c>
      <c r="F209" s="21" t="s">
        <v>338</v>
      </c>
      <c r="G209" s="21">
        <v>0</v>
      </c>
      <c r="H209" s="21">
        <v>31</v>
      </c>
      <c r="I209" s="25">
        <v>4</v>
      </c>
      <c r="J209" s="29">
        <v>5</v>
      </c>
      <c r="K209" s="29">
        <v>4</v>
      </c>
      <c r="L209" s="29"/>
      <c r="M209" s="29">
        <v>1</v>
      </c>
      <c r="N209" s="29"/>
      <c r="P209" s="23">
        <v>26</v>
      </c>
      <c r="Q209" s="23">
        <v>31</v>
      </c>
      <c r="R209" s="23">
        <v>4</v>
      </c>
      <c r="S209" s="23">
        <v>31</v>
      </c>
      <c r="T209" s="23">
        <v>0</v>
      </c>
      <c r="U209" s="23">
        <v>0</v>
      </c>
      <c r="V209" s="23">
        <v>0</v>
      </c>
      <c r="W209" s="33">
        <v>0</v>
      </c>
      <c r="X209" s="33"/>
      <c r="Y209" s="33"/>
      <c r="Z209" s="33">
        <v>50</v>
      </c>
      <c r="AA209" s="34"/>
      <c r="AB209" s="34"/>
      <c r="AC209" s="34">
        <v>100</v>
      </c>
      <c r="AD209" s="34"/>
      <c r="AE209" s="34"/>
      <c r="AF209" s="34"/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23">
        <v>0</v>
      </c>
      <c r="AN209" s="26">
        <v>0</v>
      </c>
      <c r="AO209" s="26" t="s">
        <v>339</v>
      </c>
      <c r="AP209" s="26">
        <v>31</v>
      </c>
    </row>
    <row r="210" spans="1:42" x14ac:dyDescent="0.15">
      <c r="A210" s="21" t="s">
        <v>222</v>
      </c>
      <c r="B210" s="21" t="s">
        <v>346</v>
      </c>
      <c r="C210" s="21" t="s">
        <v>171</v>
      </c>
      <c r="D210" s="21" t="s">
        <v>411</v>
      </c>
      <c r="E210" s="21" t="s">
        <v>337</v>
      </c>
      <c r="F210" s="21" t="s">
        <v>338</v>
      </c>
      <c r="G210" s="21">
        <v>0</v>
      </c>
      <c r="H210" s="21">
        <v>31</v>
      </c>
      <c r="I210" s="25">
        <v>4</v>
      </c>
      <c r="J210" s="29">
        <v>2</v>
      </c>
      <c r="K210" s="29">
        <v>2</v>
      </c>
      <c r="L210" s="29"/>
      <c r="M210" s="29"/>
      <c r="N210" s="29"/>
      <c r="P210" s="23">
        <v>29</v>
      </c>
      <c r="Q210" s="23">
        <v>31</v>
      </c>
      <c r="R210" s="23">
        <v>4</v>
      </c>
      <c r="S210" s="23">
        <v>31</v>
      </c>
      <c r="T210" s="23">
        <v>0</v>
      </c>
      <c r="U210" s="23">
        <v>0</v>
      </c>
      <c r="V210" s="23">
        <v>0</v>
      </c>
      <c r="W210" s="33">
        <v>0</v>
      </c>
      <c r="X210" s="33">
        <v>10</v>
      </c>
      <c r="Y210" s="33"/>
      <c r="Z210" s="33"/>
      <c r="AA210" s="34"/>
      <c r="AB210" s="34"/>
      <c r="AC210" s="34"/>
      <c r="AD210" s="34"/>
      <c r="AE210" s="34"/>
      <c r="AF210" s="34"/>
      <c r="AH210" s="23">
        <v>0</v>
      </c>
      <c r="AI210" s="23">
        <v>0</v>
      </c>
      <c r="AJ210" s="23">
        <v>0</v>
      </c>
      <c r="AK210" s="23">
        <v>0</v>
      </c>
      <c r="AL210" s="23">
        <v>0</v>
      </c>
      <c r="AM210" s="23">
        <v>0</v>
      </c>
      <c r="AN210" s="26">
        <v>0</v>
      </c>
      <c r="AO210" s="26" t="s">
        <v>339</v>
      </c>
      <c r="AP210" s="26">
        <v>31</v>
      </c>
    </row>
    <row r="211" spans="1:42" x14ac:dyDescent="0.15">
      <c r="A211" s="21" t="s">
        <v>222</v>
      </c>
      <c r="B211" s="21" t="s">
        <v>340</v>
      </c>
      <c r="C211" s="21" t="s">
        <v>172</v>
      </c>
      <c r="D211" s="21" t="s">
        <v>412</v>
      </c>
      <c r="E211" s="21" t="s">
        <v>337</v>
      </c>
      <c r="F211" s="21" t="s">
        <v>338</v>
      </c>
      <c r="G211" s="21">
        <v>0</v>
      </c>
      <c r="H211" s="21">
        <v>31</v>
      </c>
      <c r="I211" s="25">
        <v>4</v>
      </c>
      <c r="J211" s="29">
        <v>3</v>
      </c>
      <c r="K211" s="29">
        <v>3</v>
      </c>
      <c r="L211" s="29"/>
      <c r="M211" s="29"/>
      <c r="N211" s="29"/>
      <c r="P211" s="23">
        <v>28</v>
      </c>
      <c r="Q211" s="23">
        <v>31</v>
      </c>
      <c r="R211" s="23">
        <v>4</v>
      </c>
      <c r="S211" s="23">
        <v>31</v>
      </c>
      <c r="T211" s="23">
        <v>0</v>
      </c>
      <c r="U211" s="23">
        <v>0</v>
      </c>
      <c r="V211" s="23">
        <v>0</v>
      </c>
      <c r="W211" s="33">
        <v>0</v>
      </c>
      <c r="X211" s="33">
        <v>20</v>
      </c>
      <c r="Y211" s="33"/>
      <c r="Z211" s="33"/>
      <c r="AA211" s="34"/>
      <c r="AB211" s="34"/>
      <c r="AC211" s="34"/>
      <c r="AD211" s="34"/>
      <c r="AE211" s="34"/>
      <c r="AF211" s="34"/>
      <c r="AH211" s="23">
        <v>0</v>
      </c>
      <c r="AI211" s="23">
        <v>0</v>
      </c>
      <c r="AJ211" s="23">
        <v>0</v>
      </c>
      <c r="AK211" s="23">
        <v>0</v>
      </c>
      <c r="AL211" s="23">
        <v>0</v>
      </c>
      <c r="AM211" s="23">
        <v>0</v>
      </c>
      <c r="AN211" s="26">
        <v>0</v>
      </c>
      <c r="AO211" s="26" t="s">
        <v>339</v>
      </c>
      <c r="AP211" s="26">
        <v>31</v>
      </c>
    </row>
    <row r="212" spans="1:42" x14ac:dyDescent="0.15">
      <c r="A212" s="21" t="s">
        <v>222</v>
      </c>
      <c r="B212" s="21" t="s">
        <v>342</v>
      </c>
      <c r="C212" s="21" t="s">
        <v>172</v>
      </c>
      <c r="D212" s="21" t="s">
        <v>158</v>
      </c>
      <c r="E212" s="21" t="s">
        <v>337</v>
      </c>
      <c r="F212" s="21" t="s">
        <v>338</v>
      </c>
      <c r="G212" s="21">
        <v>0</v>
      </c>
      <c r="H212" s="21">
        <v>31</v>
      </c>
      <c r="I212" s="25">
        <v>4</v>
      </c>
      <c r="J212" s="29">
        <v>4</v>
      </c>
      <c r="K212" s="29">
        <v>4</v>
      </c>
      <c r="L212" s="29"/>
      <c r="M212" s="29"/>
      <c r="N212" s="29"/>
      <c r="P212" s="23">
        <v>27</v>
      </c>
      <c r="Q212" s="23">
        <v>31</v>
      </c>
      <c r="R212" s="23">
        <v>4</v>
      </c>
      <c r="S212" s="23">
        <v>31</v>
      </c>
      <c r="T212" s="23">
        <v>0</v>
      </c>
      <c r="U212" s="23">
        <v>0</v>
      </c>
      <c r="V212" s="23">
        <v>0</v>
      </c>
      <c r="W212" s="33">
        <v>0</v>
      </c>
      <c r="X212" s="33"/>
      <c r="Y212" s="33"/>
      <c r="Z212" s="33">
        <v>50</v>
      </c>
      <c r="AA212" s="34"/>
      <c r="AB212" s="34"/>
      <c r="AC212" s="34"/>
      <c r="AD212" s="34"/>
      <c r="AE212" s="34"/>
      <c r="AF212" s="34"/>
      <c r="AH212" s="23">
        <v>0</v>
      </c>
      <c r="AI212" s="23">
        <v>0</v>
      </c>
      <c r="AJ212" s="23">
        <v>0</v>
      </c>
      <c r="AK212" s="23">
        <v>0</v>
      </c>
      <c r="AL212" s="23">
        <v>0</v>
      </c>
      <c r="AM212" s="23">
        <v>0</v>
      </c>
      <c r="AN212" s="26">
        <v>0</v>
      </c>
      <c r="AO212" s="26" t="s">
        <v>339</v>
      </c>
      <c r="AP212" s="26">
        <v>31</v>
      </c>
    </row>
    <row r="213" spans="1:42" x14ac:dyDescent="0.15">
      <c r="A213" s="21" t="s">
        <v>222</v>
      </c>
      <c r="B213" s="21" t="s">
        <v>342</v>
      </c>
      <c r="C213" s="21" t="s">
        <v>172</v>
      </c>
      <c r="D213" s="21" t="s">
        <v>159</v>
      </c>
      <c r="E213" s="21" t="s">
        <v>337</v>
      </c>
      <c r="F213" s="21" t="s">
        <v>338</v>
      </c>
      <c r="G213" s="21">
        <v>0</v>
      </c>
      <c r="H213" s="21">
        <v>31</v>
      </c>
      <c r="I213" s="25">
        <v>4</v>
      </c>
      <c r="J213" s="29">
        <v>4</v>
      </c>
      <c r="K213" s="29">
        <v>4</v>
      </c>
      <c r="L213" s="29"/>
      <c r="M213" s="29"/>
      <c r="N213" s="29"/>
      <c r="P213" s="23">
        <v>27</v>
      </c>
      <c r="Q213" s="23">
        <v>31</v>
      </c>
      <c r="R213" s="23">
        <v>4</v>
      </c>
      <c r="S213" s="23">
        <v>31</v>
      </c>
      <c r="T213" s="23">
        <v>0</v>
      </c>
      <c r="U213" s="23">
        <v>0</v>
      </c>
      <c r="V213" s="23">
        <v>0</v>
      </c>
      <c r="W213" s="33">
        <v>0</v>
      </c>
      <c r="X213" s="33"/>
      <c r="Y213" s="33"/>
      <c r="Z213" s="33"/>
      <c r="AA213" s="34"/>
      <c r="AB213" s="34"/>
      <c r="AC213" s="34"/>
      <c r="AD213" s="34"/>
      <c r="AE213" s="34"/>
      <c r="AF213" s="34"/>
      <c r="AH213" s="23">
        <v>0</v>
      </c>
      <c r="AI213" s="23">
        <v>0</v>
      </c>
      <c r="AJ213" s="23">
        <v>0</v>
      </c>
      <c r="AK213" s="23">
        <v>0</v>
      </c>
      <c r="AL213" s="23">
        <v>0</v>
      </c>
      <c r="AM213" s="23">
        <v>0</v>
      </c>
      <c r="AN213" s="26">
        <v>0</v>
      </c>
      <c r="AO213" s="26" t="s">
        <v>339</v>
      </c>
      <c r="AP213" s="26">
        <v>31</v>
      </c>
    </row>
    <row r="214" spans="1:42" x14ac:dyDescent="0.15">
      <c r="A214" s="21" t="s">
        <v>222</v>
      </c>
      <c r="B214" s="21" t="s">
        <v>342</v>
      </c>
      <c r="C214" s="21" t="s">
        <v>172</v>
      </c>
      <c r="D214" s="21" t="s">
        <v>157</v>
      </c>
      <c r="E214" s="21" t="s">
        <v>337</v>
      </c>
      <c r="F214" s="21" t="s">
        <v>338</v>
      </c>
      <c r="G214" s="21">
        <v>0</v>
      </c>
      <c r="H214" s="21">
        <v>31</v>
      </c>
      <c r="I214" s="25">
        <v>4</v>
      </c>
      <c r="J214" s="29">
        <v>3</v>
      </c>
      <c r="K214" s="29">
        <v>3</v>
      </c>
      <c r="L214" s="29"/>
      <c r="M214" s="29"/>
      <c r="N214" s="29"/>
      <c r="P214" s="23">
        <v>28</v>
      </c>
      <c r="Q214" s="23">
        <v>31</v>
      </c>
      <c r="R214" s="23">
        <v>4</v>
      </c>
      <c r="S214" s="23">
        <v>31</v>
      </c>
      <c r="T214" s="23">
        <v>0</v>
      </c>
      <c r="U214" s="23">
        <v>0</v>
      </c>
      <c r="V214" s="23">
        <v>1</v>
      </c>
      <c r="W214" s="33">
        <v>20</v>
      </c>
      <c r="X214" s="33"/>
      <c r="Y214" s="33"/>
      <c r="Z214" s="33"/>
      <c r="AA214" s="34"/>
      <c r="AB214" s="34"/>
      <c r="AC214" s="34">
        <v>100</v>
      </c>
      <c r="AD214" s="34"/>
      <c r="AE214" s="34"/>
      <c r="AF214" s="34"/>
      <c r="AH214" s="23">
        <v>0</v>
      </c>
      <c r="AI214" s="23">
        <v>0</v>
      </c>
      <c r="AJ214" s="23">
        <v>0</v>
      </c>
      <c r="AK214" s="23">
        <v>0</v>
      </c>
      <c r="AL214" s="23">
        <v>0</v>
      </c>
      <c r="AM214" s="23">
        <v>0</v>
      </c>
      <c r="AN214" s="26">
        <v>0</v>
      </c>
      <c r="AO214" s="26" t="s">
        <v>339</v>
      </c>
      <c r="AP214" s="26">
        <v>31</v>
      </c>
    </row>
    <row r="215" spans="1:42" x14ac:dyDescent="0.15">
      <c r="A215" s="21" t="s">
        <v>222</v>
      </c>
      <c r="B215" s="21" t="s">
        <v>342</v>
      </c>
      <c r="C215" s="21" t="s">
        <v>172</v>
      </c>
      <c r="D215" s="49" t="s">
        <v>160</v>
      </c>
      <c r="E215" s="21" t="s">
        <v>337</v>
      </c>
      <c r="F215" s="21" t="s">
        <v>338</v>
      </c>
      <c r="G215" s="21">
        <v>0</v>
      </c>
      <c r="H215" s="21">
        <v>31</v>
      </c>
      <c r="I215" s="25">
        <v>4</v>
      </c>
      <c r="J215" s="29">
        <v>4</v>
      </c>
      <c r="K215" s="29">
        <v>4</v>
      </c>
      <c r="L215" s="29"/>
      <c r="M215" s="29"/>
      <c r="N215" s="29"/>
      <c r="P215" s="23">
        <v>27</v>
      </c>
      <c r="Q215" s="23">
        <v>31</v>
      </c>
      <c r="R215" s="23">
        <v>4</v>
      </c>
      <c r="S215" s="23">
        <v>31</v>
      </c>
      <c r="T215" s="23">
        <v>0</v>
      </c>
      <c r="U215" s="23">
        <v>0</v>
      </c>
      <c r="V215" s="23">
        <v>0</v>
      </c>
      <c r="W215" s="33">
        <v>0</v>
      </c>
      <c r="X215" s="33">
        <v>10</v>
      </c>
      <c r="Y215" s="33"/>
      <c r="Z215" s="33"/>
      <c r="AA215" s="34"/>
      <c r="AB215" s="34"/>
      <c r="AC215" s="34">
        <v>100</v>
      </c>
      <c r="AD215" s="34"/>
      <c r="AE215" s="34"/>
      <c r="AF215" s="34"/>
      <c r="AH215" s="23">
        <v>0</v>
      </c>
      <c r="AI215" s="23">
        <v>0</v>
      </c>
      <c r="AJ215" s="23">
        <v>0</v>
      </c>
      <c r="AK215" s="23">
        <v>0</v>
      </c>
      <c r="AL215" s="23">
        <v>0</v>
      </c>
      <c r="AM215" s="23">
        <v>0</v>
      </c>
      <c r="AN215" s="26">
        <v>0</v>
      </c>
      <c r="AO215" s="26" t="s">
        <v>339</v>
      </c>
      <c r="AP215" s="26">
        <v>31</v>
      </c>
    </row>
    <row r="216" spans="1:42" x14ac:dyDescent="0.15">
      <c r="A216" s="21" t="s">
        <v>222</v>
      </c>
      <c r="B216" s="21" t="s">
        <v>342</v>
      </c>
      <c r="C216" s="21" t="s">
        <v>172</v>
      </c>
      <c r="D216" s="21" t="s">
        <v>301</v>
      </c>
      <c r="E216" s="21" t="s">
        <v>173</v>
      </c>
      <c r="F216" s="21" t="s">
        <v>338</v>
      </c>
      <c r="G216" s="21">
        <v>0</v>
      </c>
      <c r="H216" s="21">
        <v>31</v>
      </c>
      <c r="I216" s="25">
        <v>4</v>
      </c>
      <c r="J216" s="29">
        <v>4</v>
      </c>
      <c r="K216" s="29">
        <v>4</v>
      </c>
      <c r="L216" s="29"/>
      <c r="M216" s="29"/>
      <c r="N216" s="29"/>
      <c r="P216" s="23">
        <v>27</v>
      </c>
      <c r="Q216" s="23">
        <v>31</v>
      </c>
      <c r="R216" s="23">
        <v>4</v>
      </c>
      <c r="S216" s="23">
        <v>31</v>
      </c>
      <c r="T216" s="23">
        <v>0</v>
      </c>
      <c r="U216" s="23">
        <v>0</v>
      </c>
      <c r="V216" s="23">
        <v>0</v>
      </c>
      <c r="W216" s="33">
        <v>0</v>
      </c>
      <c r="X216" s="33"/>
      <c r="Y216" s="33"/>
      <c r="Z216" s="33"/>
      <c r="AA216" s="34"/>
      <c r="AB216" s="34"/>
      <c r="AC216" s="34"/>
      <c r="AD216" s="34">
        <v>130</v>
      </c>
      <c r="AE216" s="34">
        <v>300</v>
      </c>
      <c r="AF216" s="34"/>
      <c r="AH216" s="23">
        <v>0</v>
      </c>
      <c r="AI216" s="23">
        <v>0</v>
      </c>
      <c r="AJ216" s="23">
        <v>0</v>
      </c>
      <c r="AK216" s="23">
        <v>190</v>
      </c>
      <c r="AL216" s="23">
        <v>0</v>
      </c>
      <c r="AM216" s="23">
        <v>0</v>
      </c>
      <c r="AN216" s="26">
        <v>0</v>
      </c>
      <c r="AO216" s="26" t="s">
        <v>339</v>
      </c>
      <c r="AP216" s="26">
        <v>31</v>
      </c>
    </row>
    <row r="217" spans="1:42" x14ac:dyDescent="0.15">
      <c r="A217" s="21" t="s">
        <v>223</v>
      </c>
      <c r="B217" s="21" t="s">
        <v>342</v>
      </c>
      <c r="C217" s="21" t="s">
        <v>172</v>
      </c>
      <c r="D217" s="21" t="s">
        <v>161</v>
      </c>
      <c r="E217" s="21" t="s">
        <v>173</v>
      </c>
      <c r="F217" s="21" t="s">
        <v>338</v>
      </c>
      <c r="G217" s="21">
        <v>0</v>
      </c>
      <c r="H217" s="21">
        <v>10</v>
      </c>
      <c r="I217" s="25">
        <v>1</v>
      </c>
      <c r="J217" s="29">
        <v>1</v>
      </c>
      <c r="K217" s="29">
        <v>1</v>
      </c>
      <c r="L217" s="29"/>
      <c r="M217" s="29"/>
      <c r="N217" s="29"/>
      <c r="P217" s="23">
        <v>9</v>
      </c>
      <c r="Q217" s="23">
        <v>10</v>
      </c>
      <c r="R217" s="23">
        <v>1</v>
      </c>
      <c r="S217" s="23">
        <v>10</v>
      </c>
      <c r="T217" s="23">
        <v>0</v>
      </c>
      <c r="U217" s="23">
        <v>0</v>
      </c>
      <c r="V217" s="23">
        <v>0</v>
      </c>
      <c r="W217" s="33">
        <v>0</v>
      </c>
      <c r="X217" s="33"/>
      <c r="Y217" s="33"/>
      <c r="Z217" s="33"/>
      <c r="AA217" s="34"/>
      <c r="AB217" s="34">
        <v>2041</v>
      </c>
      <c r="AC217" s="34"/>
      <c r="AD217" s="34"/>
      <c r="AE217" s="34">
        <v>300</v>
      </c>
      <c r="AF217" s="34"/>
      <c r="AG217" s="24">
        <v>1000</v>
      </c>
      <c r="AH217" s="23">
        <v>0</v>
      </c>
      <c r="AI217" s="23">
        <v>0</v>
      </c>
      <c r="AJ217" s="23">
        <v>0</v>
      </c>
      <c r="AK217" s="23">
        <v>0</v>
      </c>
      <c r="AL217" s="23">
        <v>0</v>
      </c>
      <c r="AM217" s="23">
        <v>0</v>
      </c>
      <c r="AN217" s="26">
        <v>0</v>
      </c>
      <c r="AO217" s="26" t="s">
        <v>339</v>
      </c>
      <c r="AP217" s="26">
        <v>10</v>
      </c>
    </row>
    <row r="218" spans="1:42" x14ac:dyDescent="0.15">
      <c r="A218" s="21" t="s">
        <v>223</v>
      </c>
      <c r="B218" s="21" t="s">
        <v>340</v>
      </c>
      <c r="C218" s="21" t="s">
        <v>172</v>
      </c>
      <c r="D218" s="21" t="s">
        <v>413</v>
      </c>
      <c r="E218" s="21" t="s">
        <v>337</v>
      </c>
      <c r="F218" s="21" t="s">
        <v>338</v>
      </c>
      <c r="G218" s="21">
        <v>0</v>
      </c>
      <c r="H218" s="21">
        <v>31</v>
      </c>
      <c r="I218" s="25">
        <v>4</v>
      </c>
      <c r="J218" s="29">
        <v>4</v>
      </c>
      <c r="K218" s="29">
        <v>4</v>
      </c>
      <c r="L218" s="29"/>
      <c r="M218" s="29"/>
      <c r="N218" s="29"/>
      <c r="P218" s="23">
        <v>27</v>
      </c>
      <c r="Q218" s="23">
        <v>31</v>
      </c>
      <c r="R218" s="23">
        <v>4</v>
      </c>
      <c r="S218" s="23">
        <v>31</v>
      </c>
      <c r="T218" s="23">
        <v>0</v>
      </c>
      <c r="U218" s="23">
        <v>0</v>
      </c>
      <c r="V218" s="23">
        <v>0</v>
      </c>
      <c r="W218" s="33">
        <v>0</v>
      </c>
      <c r="X218" s="33">
        <v>150</v>
      </c>
      <c r="Y218" s="33"/>
      <c r="Z218" s="33"/>
      <c r="AA218" s="34"/>
      <c r="AB218" s="34"/>
      <c r="AC218" s="34"/>
      <c r="AD218" s="34"/>
      <c r="AE218" s="34"/>
      <c r="AF218" s="34"/>
      <c r="AH218" s="23">
        <v>0</v>
      </c>
      <c r="AI218" s="23">
        <v>0</v>
      </c>
      <c r="AJ218" s="23">
        <v>0</v>
      </c>
      <c r="AK218" s="23">
        <v>0</v>
      </c>
      <c r="AL218" s="23">
        <v>0</v>
      </c>
      <c r="AM218" s="23">
        <v>0</v>
      </c>
      <c r="AN218" s="26">
        <v>0</v>
      </c>
      <c r="AO218" s="26" t="s">
        <v>339</v>
      </c>
      <c r="AP218" s="26">
        <v>31</v>
      </c>
    </row>
    <row r="219" spans="1:42" x14ac:dyDescent="0.15">
      <c r="A219" s="21" t="s">
        <v>223</v>
      </c>
      <c r="B219" s="21" t="s">
        <v>342</v>
      </c>
      <c r="C219" s="21" t="s">
        <v>172</v>
      </c>
      <c r="D219" s="21" t="s">
        <v>163</v>
      </c>
      <c r="E219" s="21" t="s">
        <v>173</v>
      </c>
      <c r="F219" s="21" t="s">
        <v>338</v>
      </c>
      <c r="G219" s="21">
        <v>0</v>
      </c>
      <c r="H219" s="21">
        <v>14</v>
      </c>
      <c r="I219" s="25">
        <v>1</v>
      </c>
      <c r="J219" s="29">
        <v>1</v>
      </c>
      <c r="K219" s="29">
        <v>1</v>
      </c>
      <c r="L219" s="29"/>
      <c r="M219" s="29"/>
      <c r="N219" s="29"/>
      <c r="P219" s="23">
        <v>13</v>
      </c>
      <c r="Q219" s="23">
        <v>14</v>
      </c>
      <c r="R219" s="23">
        <v>1</v>
      </c>
      <c r="S219" s="23">
        <v>14</v>
      </c>
      <c r="T219" s="23">
        <v>0</v>
      </c>
      <c r="U219" s="23">
        <v>0</v>
      </c>
      <c r="V219" s="23">
        <v>0</v>
      </c>
      <c r="W219" s="33">
        <v>0</v>
      </c>
      <c r="X219" s="33"/>
      <c r="Y219" s="33"/>
      <c r="Z219" s="33"/>
      <c r="AA219" s="34"/>
      <c r="AB219" s="34">
        <v>1300</v>
      </c>
      <c r="AC219" s="34"/>
      <c r="AD219" s="34"/>
      <c r="AE219" s="34">
        <v>300</v>
      </c>
      <c r="AF219" s="34"/>
      <c r="AH219" s="23">
        <v>0</v>
      </c>
      <c r="AI219" s="23">
        <v>0</v>
      </c>
      <c r="AJ219" s="23">
        <v>0</v>
      </c>
      <c r="AK219" s="23">
        <v>0</v>
      </c>
      <c r="AL219" s="23">
        <v>0</v>
      </c>
      <c r="AM219" s="23">
        <v>0</v>
      </c>
      <c r="AN219" s="26">
        <v>0</v>
      </c>
      <c r="AO219" s="26" t="s">
        <v>339</v>
      </c>
      <c r="AP219" s="26">
        <v>14</v>
      </c>
    </row>
    <row r="220" spans="1:42" x14ac:dyDescent="0.15">
      <c r="A220" s="21" t="s">
        <v>223</v>
      </c>
      <c r="B220" s="21" t="s">
        <v>342</v>
      </c>
      <c r="C220" s="21" t="s">
        <v>172</v>
      </c>
      <c r="D220" s="21" t="s">
        <v>162</v>
      </c>
      <c r="E220" s="21" t="s">
        <v>337</v>
      </c>
      <c r="F220" s="21" t="s">
        <v>338</v>
      </c>
      <c r="G220" s="21">
        <v>0</v>
      </c>
      <c r="H220" s="21">
        <v>31</v>
      </c>
      <c r="I220" s="25">
        <v>4</v>
      </c>
      <c r="J220" s="29">
        <v>4</v>
      </c>
      <c r="K220" s="29">
        <v>4</v>
      </c>
      <c r="L220" s="29"/>
      <c r="M220" s="29"/>
      <c r="N220" s="29"/>
      <c r="P220" s="23">
        <v>27</v>
      </c>
      <c r="Q220" s="23">
        <v>31</v>
      </c>
      <c r="R220" s="23">
        <v>4</v>
      </c>
      <c r="S220" s="23">
        <v>31</v>
      </c>
      <c r="T220" s="23">
        <v>0</v>
      </c>
      <c r="U220" s="23">
        <v>0</v>
      </c>
      <c r="V220" s="23">
        <v>0</v>
      </c>
      <c r="W220" s="33">
        <v>0</v>
      </c>
      <c r="X220" s="33"/>
      <c r="Y220" s="33"/>
      <c r="Z220" s="33"/>
      <c r="AA220" s="34"/>
      <c r="AB220" s="34"/>
      <c r="AC220" s="34"/>
      <c r="AD220" s="34"/>
      <c r="AE220" s="34"/>
      <c r="AF220" s="34"/>
      <c r="AH220" s="23">
        <v>0</v>
      </c>
      <c r="AI220" s="23">
        <v>0</v>
      </c>
      <c r="AJ220" s="23">
        <v>0</v>
      </c>
      <c r="AK220" s="23">
        <v>0</v>
      </c>
      <c r="AL220" s="23">
        <v>0</v>
      </c>
      <c r="AM220" s="23">
        <v>0</v>
      </c>
      <c r="AN220" s="26">
        <v>0</v>
      </c>
      <c r="AO220" s="26" t="s">
        <v>339</v>
      </c>
      <c r="AP220" s="26">
        <v>31</v>
      </c>
    </row>
    <row r="221" spans="1:42" x14ac:dyDescent="0.15">
      <c r="A221" s="21" t="s">
        <v>223</v>
      </c>
      <c r="B221" s="21" t="s">
        <v>342</v>
      </c>
      <c r="C221" s="21" t="s">
        <v>172</v>
      </c>
      <c r="D221" s="21" t="s">
        <v>187</v>
      </c>
      <c r="E221" s="21" t="s">
        <v>337</v>
      </c>
      <c r="F221" s="21" t="s">
        <v>338</v>
      </c>
      <c r="G221" s="21">
        <v>0</v>
      </c>
      <c r="H221" s="21">
        <v>31</v>
      </c>
      <c r="I221" s="25">
        <v>4</v>
      </c>
      <c r="J221" s="29">
        <v>4</v>
      </c>
      <c r="K221" s="29">
        <v>4</v>
      </c>
      <c r="L221" s="29"/>
      <c r="M221" s="29"/>
      <c r="N221" s="29"/>
      <c r="P221" s="23">
        <v>27</v>
      </c>
      <c r="Q221" s="23">
        <v>31</v>
      </c>
      <c r="R221" s="23">
        <v>4</v>
      </c>
      <c r="S221" s="23">
        <v>31</v>
      </c>
      <c r="T221" s="23">
        <v>0</v>
      </c>
      <c r="U221" s="23">
        <v>0</v>
      </c>
      <c r="V221" s="23">
        <v>0</v>
      </c>
      <c r="W221" s="33">
        <v>0</v>
      </c>
      <c r="X221" s="33">
        <v>90</v>
      </c>
      <c r="Y221" s="33"/>
      <c r="Z221" s="33"/>
      <c r="AA221" s="34"/>
      <c r="AB221" s="34"/>
      <c r="AC221" s="34">
        <v>100</v>
      </c>
      <c r="AD221" s="34"/>
      <c r="AE221" s="34"/>
      <c r="AF221" s="34"/>
      <c r="AH221" s="23">
        <v>0</v>
      </c>
      <c r="AI221" s="23">
        <v>0</v>
      </c>
      <c r="AJ221" s="23">
        <v>0</v>
      </c>
      <c r="AK221" s="23">
        <v>0</v>
      </c>
      <c r="AL221" s="23">
        <v>0</v>
      </c>
      <c r="AM221" s="23">
        <v>0</v>
      </c>
      <c r="AN221" s="26">
        <v>0</v>
      </c>
      <c r="AO221" s="26" t="s">
        <v>339</v>
      </c>
      <c r="AP221" s="26">
        <v>31</v>
      </c>
    </row>
    <row r="222" spans="1:42" x14ac:dyDescent="0.15">
      <c r="A222" s="21" t="s">
        <v>223</v>
      </c>
      <c r="B222" s="21" t="s">
        <v>342</v>
      </c>
      <c r="C222" s="21" t="s">
        <v>172</v>
      </c>
      <c r="D222" s="21" t="s">
        <v>188</v>
      </c>
      <c r="E222" s="21" t="s">
        <v>337</v>
      </c>
      <c r="F222" s="21" t="s">
        <v>338</v>
      </c>
      <c r="G222" s="21">
        <v>0</v>
      </c>
      <c r="H222" s="21">
        <v>31</v>
      </c>
      <c r="I222" s="25">
        <v>4</v>
      </c>
      <c r="J222" s="29">
        <v>4</v>
      </c>
      <c r="K222" s="29">
        <v>4</v>
      </c>
      <c r="L222" s="29"/>
      <c r="M222" s="29"/>
      <c r="N222" s="29"/>
      <c r="P222" s="23">
        <v>27</v>
      </c>
      <c r="Q222" s="23">
        <v>31</v>
      </c>
      <c r="R222" s="23">
        <v>4</v>
      </c>
      <c r="S222" s="23">
        <v>31</v>
      </c>
      <c r="T222" s="23">
        <v>0</v>
      </c>
      <c r="U222" s="23">
        <v>0</v>
      </c>
      <c r="V222" s="23">
        <v>0</v>
      </c>
      <c r="W222" s="33">
        <v>0</v>
      </c>
      <c r="X222" s="33">
        <v>90</v>
      </c>
      <c r="Y222" s="33"/>
      <c r="Z222" s="33"/>
      <c r="AA222" s="34"/>
      <c r="AB222" s="34"/>
      <c r="AC222" s="34"/>
      <c r="AD222" s="34"/>
      <c r="AE222" s="34"/>
      <c r="AF222" s="34"/>
      <c r="AH222" s="23">
        <v>0</v>
      </c>
      <c r="AI222" s="23">
        <v>0</v>
      </c>
      <c r="AJ222" s="23">
        <v>0</v>
      </c>
      <c r="AK222" s="23">
        <v>0</v>
      </c>
      <c r="AL222" s="23">
        <v>0</v>
      </c>
      <c r="AM222" s="23">
        <v>0</v>
      </c>
      <c r="AN222" s="26">
        <v>0</v>
      </c>
      <c r="AO222" s="26" t="s">
        <v>339</v>
      </c>
      <c r="AP222" s="26">
        <v>31</v>
      </c>
    </row>
    <row r="223" spans="1:42" x14ac:dyDescent="0.15">
      <c r="A223" s="21" t="s">
        <v>224</v>
      </c>
      <c r="B223" s="21" t="s">
        <v>346</v>
      </c>
      <c r="C223" s="21" t="s">
        <v>171</v>
      </c>
      <c r="D223" s="21" t="s">
        <v>414</v>
      </c>
      <c r="E223" s="21" t="s">
        <v>337</v>
      </c>
      <c r="F223" s="21" t="s">
        <v>338</v>
      </c>
      <c r="G223" s="21">
        <v>0</v>
      </c>
      <c r="H223" s="21">
        <v>31</v>
      </c>
      <c r="I223" s="25">
        <v>4</v>
      </c>
      <c r="J223" s="29">
        <v>4</v>
      </c>
      <c r="K223" s="29">
        <v>4</v>
      </c>
      <c r="L223" s="29"/>
      <c r="M223" s="29"/>
      <c r="N223" s="29"/>
      <c r="P223" s="23">
        <v>27</v>
      </c>
      <c r="Q223" s="23">
        <v>31</v>
      </c>
      <c r="R223" s="23">
        <v>4</v>
      </c>
      <c r="S223" s="23">
        <v>31</v>
      </c>
      <c r="T223" s="23">
        <v>0</v>
      </c>
      <c r="U223" s="23">
        <v>0</v>
      </c>
      <c r="V223" s="23">
        <v>0</v>
      </c>
      <c r="W223" s="33">
        <v>0</v>
      </c>
      <c r="X223" s="33">
        <v>90</v>
      </c>
      <c r="Y223" s="33"/>
      <c r="Z223" s="33"/>
      <c r="AA223" s="34"/>
      <c r="AB223" s="34"/>
      <c r="AC223" s="34"/>
      <c r="AD223" s="34"/>
      <c r="AE223" s="34"/>
      <c r="AF223" s="34"/>
      <c r="AH223" s="23">
        <v>0</v>
      </c>
      <c r="AI223" s="23">
        <v>0</v>
      </c>
      <c r="AJ223" s="23">
        <v>0</v>
      </c>
      <c r="AK223" s="23">
        <v>0</v>
      </c>
      <c r="AL223" s="23">
        <v>0</v>
      </c>
      <c r="AM223" s="23">
        <v>0</v>
      </c>
      <c r="AN223" s="26">
        <v>0</v>
      </c>
      <c r="AO223" s="26" t="s">
        <v>339</v>
      </c>
      <c r="AP223" s="26">
        <v>31</v>
      </c>
    </row>
    <row r="224" spans="1:42" x14ac:dyDescent="0.15">
      <c r="A224" s="21" t="s">
        <v>224</v>
      </c>
      <c r="B224" s="21" t="s">
        <v>342</v>
      </c>
      <c r="C224" s="21" t="s">
        <v>172</v>
      </c>
      <c r="D224" s="21" t="s">
        <v>45</v>
      </c>
      <c r="E224" s="21" t="s">
        <v>337</v>
      </c>
      <c r="F224" s="21" t="s">
        <v>338</v>
      </c>
      <c r="G224" s="21">
        <v>0</v>
      </c>
      <c r="H224" s="21">
        <v>31</v>
      </c>
      <c r="I224" s="25">
        <v>4</v>
      </c>
      <c r="J224" s="29">
        <v>5</v>
      </c>
      <c r="K224" s="29">
        <v>4</v>
      </c>
      <c r="L224" s="29"/>
      <c r="M224" s="29">
        <v>1</v>
      </c>
      <c r="N224" s="29"/>
      <c r="P224" s="23">
        <v>26</v>
      </c>
      <c r="Q224" s="23">
        <v>31</v>
      </c>
      <c r="R224" s="23">
        <v>4</v>
      </c>
      <c r="S224" s="23">
        <v>31</v>
      </c>
      <c r="T224" s="23">
        <v>0</v>
      </c>
      <c r="U224" s="23">
        <v>0</v>
      </c>
      <c r="V224" s="23">
        <v>0</v>
      </c>
      <c r="W224" s="33">
        <v>0</v>
      </c>
      <c r="X224" s="33">
        <v>20</v>
      </c>
      <c r="Y224" s="33"/>
      <c r="Z224" s="33"/>
      <c r="AA224" s="34"/>
      <c r="AB224" s="34"/>
      <c r="AC224" s="34"/>
      <c r="AD224" s="34"/>
      <c r="AE224" s="34">
        <v>300</v>
      </c>
      <c r="AF224" s="34"/>
      <c r="AH224" s="23">
        <v>0</v>
      </c>
      <c r="AI224" s="23">
        <v>0</v>
      </c>
      <c r="AJ224" s="23">
        <v>0</v>
      </c>
      <c r="AK224" s="23">
        <v>0</v>
      </c>
      <c r="AL224" s="23">
        <v>0</v>
      </c>
      <c r="AM224" s="23">
        <v>0</v>
      </c>
      <c r="AN224" s="26">
        <v>0</v>
      </c>
      <c r="AO224" s="26" t="s">
        <v>339</v>
      </c>
      <c r="AP224" s="26">
        <v>31</v>
      </c>
    </row>
    <row r="225" spans="1:42" x14ac:dyDescent="0.15">
      <c r="A225" s="21" t="s">
        <v>224</v>
      </c>
      <c r="B225" s="21" t="s">
        <v>342</v>
      </c>
      <c r="C225" s="21" t="s">
        <v>172</v>
      </c>
      <c r="D225" s="21" t="s">
        <v>121</v>
      </c>
      <c r="E225" s="21" t="s">
        <v>337</v>
      </c>
      <c r="F225" s="21" t="s">
        <v>338</v>
      </c>
      <c r="G225" s="21">
        <v>0</v>
      </c>
      <c r="H225" s="21">
        <v>31</v>
      </c>
      <c r="I225" s="25">
        <v>4</v>
      </c>
      <c r="J225" s="29">
        <v>5</v>
      </c>
      <c r="K225" s="29">
        <v>4</v>
      </c>
      <c r="L225" s="29"/>
      <c r="M225" s="29">
        <v>1</v>
      </c>
      <c r="N225" s="29"/>
      <c r="P225" s="23">
        <v>26</v>
      </c>
      <c r="Q225" s="23">
        <v>31</v>
      </c>
      <c r="R225" s="23">
        <v>4</v>
      </c>
      <c r="S225" s="23">
        <v>31</v>
      </c>
      <c r="T225" s="23">
        <v>0</v>
      </c>
      <c r="U225" s="23">
        <v>0</v>
      </c>
      <c r="V225" s="23">
        <v>0</v>
      </c>
      <c r="W225" s="33">
        <v>0</v>
      </c>
      <c r="X225" s="33"/>
      <c r="Y225" s="33"/>
      <c r="Z225" s="33"/>
      <c r="AA225" s="34"/>
      <c r="AB225" s="34"/>
      <c r="AC225" s="34"/>
      <c r="AD225" s="34"/>
      <c r="AE225" s="34"/>
      <c r="AF225" s="34"/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23">
        <v>0</v>
      </c>
      <c r="AN225" s="26">
        <v>0</v>
      </c>
      <c r="AO225" s="26" t="s">
        <v>339</v>
      </c>
      <c r="AP225" s="26">
        <v>31</v>
      </c>
    </row>
    <row r="226" spans="1:42" x14ac:dyDescent="0.15">
      <c r="A226" s="21" t="s">
        <v>224</v>
      </c>
      <c r="B226" s="21" t="s">
        <v>342</v>
      </c>
      <c r="C226" s="21" t="s">
        <v>172</v>
      </c>
      <c r="D226" s="21" t="s">
        <v>186</v>
      </c>
      <c r="E226" s="21" t="s">
        <v>337</v>
      </c>
      <c r="F226" s="21" t="s">
        <v>338</v>
      </c>
      <c r="G226" s="21">
        <v>0</v>
      </c>
      <c r="H226" s="21">
        <v>31</v>
      </c>
      <c r="I226" s="25">
        <v>4</v>
      </c>
      <c r="J226" s="29">
        <v>5</v>
      </c>
      <c r="K226" s="29">
        <v>4</v>
      </c>
      <c r="L226" s="29"/>
      <c r="M226" s="29">
        <v>1</v>
      </c>
      <c r="N226" s="29"/>
      <c r="P226" s="23">
        <v>26</v>
      </c>
      <c r="Q226" s="23">
        <v>31</v>
      </c>
      <c r="R226" s="23">
        <v>4</v>
      </c>
      <c r="S226" s="23">
        <v>31</v>
      </c>
      <c r="T226" s="23">
        <v>0</v>
      </c>
      <c r="U226" s="23">
        <v>0</v>
      </c>
      <c r="V226" s="23">
        <v>0</v>
      </c>
      <c r="W226" s="33">
        <v>0</v>
      </c>
      <c r="X226" s="33"/>
      <c r="Y226" s="33"/>
      <c r="Z226" s="33"/>
      <c r="AA226" s="34"/>
      <c r="AB226" s="34"/>
      <c r="AC226" s="34"/>
      <c r="AD226" s="34"/>
      <c r="AE226" s="34"/>
      <c r="AF226" s="34"/>
      <c r="AH226" s="23">
        <v>5000</v>
      </c>
      <c r="AI226" s="23">
        <v>0</v>
      </c>
      <c r="AJ226" s="23">
        <v>0</v>
      </c>
      <c r="AK226" s="23">
        <v>0</v>
      </c>
      <c r="AL226" s="23">
        <v>0</v>
      </c>
      <c r="AM226" s="23">
        <v>0</v>
      </c>
      <c r="AN226" s="26">
        <v>0</v>
      </c>
      <c r="AO226" s="26" t="s">
        <v>339</v>
      </c>
      <c r="AP226" s="26">
        <v>31</v>
      </c>
    </row>
    <row r="227" spans="1:42" x14ac:dyDescent="0.15">
      <c r="A227" s="21" t="s">
        <v>224</v>
      </c>
      <c r="B227" s="21" t="s">
        <v>342</v>
      </c>
      <c r="C227" s="21" t="s">
        <v>172</v>
      </c>
      <c r="D227" s="21" t="s">
        <v>177</v>
      </c>
      <c r="E227" s="21" t="s">
        <v>337</v>
      </c>
      <c r="F227" s="21" t="s">
        <v>338</v>
      </c>
      <c r="G227" s="21">
        <v>0</v>
      </c>
      <c r="H227" s="21">
        <v>31</v>
      </c>
      <c r="I227" s="25">
        <v>4</v>
      </c>
      <c r="J227" s="29">
        <v>5</v>
      </c>
      <c r="K227" s="29">
        <v>4</v>
      </c>
      <c r="L227" s="29"/>
      <c r="M227" s="29">
        <v>1</v>
      </c>
      <c r="N227" s="29"/>
      <c r="P227" s="23">
        <v>26</v>
      </c>
      <c r="Q227" s="23">
        <v>31</v>
      </c>
      <c r="R227" s="23">
        <v>4</v>
      </c>
      <c r="S227" s="23">
        <v>31</v>
      </c>
      <c r="T227" s="23">
        <v>0</v>
      </c>
      <c r="U227" s="23">
        <v>0</v>
      </c>
      <c r="V227" s="23">
        <v>0</v>
      </c>
      <c r="W227" s="33">
        <v>0</v>
      </c>
      <c r="X227" s="33"/>
      <c r="Y227" s="33"/>
      <c r="Z227" s="33"/>
      <c r="AA227" s="34"/>
      <c r="AB227" s="34"/>
      <c r="AC227" s="34">
        <v>100</v>
      </c>
      <c r="AD227" s="34"/>
      <c r="AE227" s="34"/>
      <c r="AF227" s="34"/>
      <c r="AH227" s="23">
        <v>4000</v>
      </c>
      <c r="AI227" s="23">
        <v>0</v>
      </c>
      <c r="AJ227" s="23">
        <v>0</v>
      </c>
      <c r="AK227" s="23">
        <v>0</v>
      </c>
      <c r="AL227" s="23">
        <v>0</v>
      </c>
      <c r="AM227" s="23">
        <v>0</v>
      </c>
      <c r="AN227" s="26">
        <v>0</v>
      </c>
      <c r="AO227" s="26" t="s">
        <v>339</v>
      </c>
      <c r="AP227" s="26">
        <v>31</v>
      </c>
    </row>
    <row r="228" spans="1:42" x14ac:dyDescent="0.15">
      <c r="A228" s="21" t="s">
        <v>224</v>
      </c>
      <c r="B228" s="21" t="s">
        <v>342</v>
      </c>
      <c r="C228" s="21" t="s">
        <v>172</v>
      </c>
      <c r="D228" s="21" t="s">
        <v>189</v>
      </c>
      <c r="E228" s="21" t="s">
        <v>337</v>
      </c>
      <c r="F228" s="21" t="s">
        <v>338</v>
      </c>
      <c r="G228" s="21">
        <v>0</v>
      </c>
      <c r="H228" s="21">
        <v>31</v>
      </c>
      <c r="I228" s="25">
        <v>4</v>
      </c>
      <c r="J228" s="29">
        <v>5</v>
      </c>
      <c r="K228" s="29">
        <v>4</v>
      </c>
      <c r="L228" s="29"/>
      <c r="M228" s="29">
        <v>1</v>
      </c>
      <c r="N228" s="29"/>
      <c r="P228" s="23">
        <v>26</v>
      </c>
      <c r="Q228" s="23">
        <v>31</v>
      </c>
      <c r="R228" s="23">
        <v>4</v>
      </c>
      <c r="S228" s="23">
        <v>31</v>
      </c>
      <c r="T228" s="23">
        <v>0</v>
      </c>
      <c r="U228" s="23">
        <v>0</v>
      </c>
      <c r="V228" s="23">
        <v>0</v>
      </c>
      <c r="W228" s="33">
        <v>0</v>
      </c>
      <c r="X228" s="33"/>
      <c r="Y228" s="33"/>
      <c r="Z228" s="33"/>
      <c r="AA228" s="34"/>
      <c r="AB228" s="34"/>
      <c r="AC228" s="34"/>
      <c r="AD228" s="34"/>
      <c r="AE228" s="34"/>
      <c r="AF228" s="34"/>
      <c r="AH228" s="23">
        <v>4000</v>
      </c>
      <c r="AI228" s="23">
        <v>0</v>
      </c>
      <c r="AJ228" s="23">
        <v>0</v>
      </c>
      <c r="AK228" s="23">
        <v>0</v>
      </c>
      <c r="AL228" s="23">
        <v>0</v>
      </c>
      <c r="AM228" s="23">
        <v>0</v>
      </c>
      <c r="AN228" s="26">
        <v>0</v>
      </c>
      <c r="AO228" s="26" t="s">
        <v>339</v>
      </c>
      <c r="AP228" s="26">
        <v>31</v>
      </c>
    </row>
    <row r="229" spans="1:42" x14ac:dyDescent="0.15">
      <c r="A229" s="21" t="s">
        <v>224</v>
      </c>
      <c r="B229" s="21" t="s">
        <v>342</v>
      </c>
      <c r="C229" s="21" t="s">
        <v>172</v>
      </c>
      <c r="D229" s="21" t="s">
        <v>246</v>
      </c>
      <c r="E229" s="21" t="s">
        <v>337</v>
      </c>
      <c r="F229" s="21" t="s">
        <v>338</v>
      </c>
      <c r="G229" s="21">
        <v>0</v>
      </c>
      <c r="H229" s="21">
        <v>31</v>
      </c>
      <c r="I229" s="25">
        <v>4</v>
      </c>
      <c r="J229" s="29">
        <v>5</v>
      </c>
      <c r="K229" s="29">
        <v>4</v>
      </c>
      <c r="L229" s="29"/>
      <c r="M229" s="29">
        <v>1</v>
      </c>
      <c r="N229" s="29"/>
      <c r="P229" s="23">
        <v>26</v>
      </c>
      <c r="Q229" s="23">
        <v>31</v>
      </c>
      <c r="R229" s="23">
        <v>4</v>
      </c>
      <c r="S229" s="23">
        <v>31</v>
      </c>
      <c r="T229" s="23">
        <v>0</v>
      </c>
      <c r="U229" s="23">
        <v>0</v>
      </c>
      <c r="V229" s="23">
        <v>0</v>
      </c>
      <c r="W229" s="33">
        <v>0</v>
      </c>
      <c r="X229" s="33"/>
      <c r="Y229" s="33"/>
      <c r="Z229" s="33"/>
      <c r="AA229" s="34"/>
      <c r="AB229" s="34"/>
      <c r="AC229" s="34">
        <v>100</v>
      </c>
      <c r="AD229" s="34"/>
      <c r="AE229" s="34"/>
      <c r="AF229" s="34"/>
      <c r="AH229" s="23">
        <v>5500</v>
      </c>
      <c r="AI229" s="23">
        <v>0</v>
      </c>
      <c r="AJ229" s="23">
        <v>0</v>
      </c>
      <c r="AK229" s="23">
        <v>0</v>
      </c>
      <c r="AL229" s="23">
        <v>0</v>
      </c>
      <c r="AM229" s="23">
        <v>0</v>
      </c>
      <c r="AN229" s="26">
        <v>0</v>
      </c>
      <c r="AO229" s="26" t="s">
        <v>339</v>
      </c>
      <c r="AP229" s="26">
        <v>31</v>
      </c>
    </row>
    <row r="230" spans="1:42" x14ac:dyDescent="0.15">
      <c r="A230" s="21" t="s">
        <v>224</v>
      </c>
      <c r="B230" s="21" t="s">
        <v>342</v>
      </c>
      <c r="C230" s="21" t="s">
        <v>172</v>
      </c>
      <c r="D230" s="21" t="s">
        <v>247</v>
      </c>
      <c r="E230" s="21" t="s">
        <v>337</v>
      </c>
      <c r="F230" s="21" t="s">
        <v>338</v>
      </c>
      <c r="G230" s="21">
        <v>0</v>
      </c>
      <c r="H230" s="21">
        <v>31</v>
      </c>
      <c r="I230" s="25">
        <v>4</v>
      </c>
      <c r="J230" s="29">
        <v>5</v>
      </c>
      <c r="K230" s="29">
        <v>4</v>
      </c>
      <c r="L230" s="29"/>
      <c r="M230" s="29">
        <v>1</v>
      </c>
      <c r="N230" s="29"/>
      <c r="P230" s="23">
        <v>26</v>
      </c>
      <c r="Q230" s="23">
        <v>31</v>
      </c>
      <c r="R230" s="23">
        <v>4</v>
      </c>
      <c r="S230" s="23">
        <v>31</v>
      </c>
      <c r="T230" s="23">
        <v>0</v>
      </c>
      <c r="U230" s="23">
        <v>0</v>
      </c>
      <c r="V230" s="23">
        <v>0</v>
      </c>
      <c r="W230" s="33">
        <v>0</v>
      </c>
      <c r="X230" s="33">
        <v>90</v>
      </c>
      <c r="Y230" s="33"/>
      <c r="Z230" s="33"/>
      <c r="AA230" s="34"/>
      <c r="AB230" s="34"/>
      <c r="AC230" s="34"/>
      <c r="AD230" s="34"/>
      <c r="AE230" s="34"/>
      <c r="AF230" s="34"/>
      <c r="AH230" s="23">
        <v>6000</v>
      </c>
      <c r="AI230" s="23">
        <v>0</v>
      </c>
      <c r="AJ230" s="23">
        <v>0</v>
      </c>
      <c r="AK230" s="23">
        <v>0</v>
      </c>
      <c r="AL230" s="23">
        <v>0</v>
      </c>
      <c r="AM230" s="23">
        <v>0</v>
      </c>
      <c r="AN230" s="26">
        <v>0</v>
      </c>
      <c r="AO230" s="26" t="s">
        <v>339</v>
      </c>
      <c r="AP230" s="26">
        <v>31</v>
      </c>
    </row>
    <row r="231" spans="1:42" x14ac:dyDescent="0.15">
      <c r="A231" s="21" t="s">
        <v>224</v>
      </c>
      <c r="B231" s="21" t="s">
        <v>342</v>
      </c>
      <c r="C231" s="21" t="s">
        <v>172</v>
      </c>
      <c r="D231" s="21" t="s">
        <v>245</v>
      </c>
      <c r="E231" s="21" t="s">
        <v>337</v>
      </c>
      <c r="F231" s="21" t="s">
        <v>338</v>
      </c>
      <c r="G231" s="21">
        <v>0</v>
      </c>
      <c r="H231" s="21">
        <v>31</v>
      </c>
      <c r="I231" s="25">
        <v>4</v>
      </c>
      <c r="J231" s="29">
        <v>5</v>
      </c>
      <c r="K231" s="29">
        <v>4</v>
      </c>
      <c r="L231" s="29"/>
      <c r="M231" s="29">
        <v>1</v>
      </c>
      <c r="N231" s="29"/>
      <c r="P231" s="23">
        <v>26</v>
      </c>
      <c r="Q231" s="23">
        <v>31</v>
      </c>
      <c r="R231" s="23">
        <v>4</v>
      </c>
      <c r="S231" s="23">
        <v>31</v>
      </c>
      <c r="T231" s="23">
        <v>0</v>
      </c>
      <c r="U231" s="23">
        <v>0</v>
      </c>
      <c r="V231" s="23">
        <v>0</v>
      </c>
      <c r="W231" s="33">
        <v>0</v>
      </c>
      <c r="X231" s="33"/>
      <c r="Y231" s="33"/>
      <c r="Z231" s="33"/>
      <c r="AA231" s="34"/>
      <c r="AB231" s="34"/>
      <c r="AC231" s="34"/>
      <c r="AD231" s="34"/>
      <c r="AE231" s="34"/>
      <c r="AF231" s="34"/>
      <c r="AH231" s="23">
        <v>5000</v>
      </c>
      <c r="AI231" s="23">
        <v>0</v>
      </c>
      <c r="AJ231" s="23">
        <v>0</v>
      </c>
      <c r="AK231" s="23">
        <v>0</v>
      </c>
      <c r="AL231" s="23">
        <v>0</v>
      </c>
      <c r="AM231" s="23">
        <v>0</v>
      </c>
      <c r="AN231" s="26">
        <v>0</v>
      </c>
      <c r="AO231" s="26" t="s">
        <v>339</v>
      </c>
      <c r="AP231" s="26">
        <v>31</v>
      </c>
    </row>
    <row r="232" spans="1:42" x14ac:dyDescent="0.15">
      <c r="A232" s="21" t="s">
        <v>224</v>
      </c>
      <c r="B232" s="21" t="s">
        <v>340</v>
      </c>
      <c r="C232" s="21" t="s">
        <v>172</v>
      </c>
      <c r="D232" s="21" t="s">
        <v>415</v>
      </c>
      <c r="E232" s="21" t="s">
        <v>337</v>
      </c>
      <c r="F232" s="21" t="s">
        <v>338</v>
      </c>
      <c r="G232" s="21">
        <v>0</v>
      </c>
      <c r="H232" s="21">
        <v>31</v>
      </c>
      <c r="I232" s="25">
        <v>4</v>
      </c>
      <c r="J232" s="29">
        <v>5</v>
      </c>
      <c r="K232" s="29">
        <v>4</v>
      </c>
      <c r="L232" s="29"/>
      <c r="M232" s="29">
        <v>1</v>
      </c>
      <c r="N232" s="29"/>
      <c r="P232" s="23">
        <v>26</v>
      </c>
      <c r="Q232" s="23">
        <v>31</v>
      </c>
      <c r="R232" s="23">
        <v>4</v>
      </c>
      <c r="S232" s="23">
        <v>31</v>
      </c>
      <c r="T232" s="23">
        <v>0</v>
      </c>
      <c r="U232" s="23">
        <v>0</v>
      </c>
      <c r="V232" s="23">
        <v>0</v>
      </c>
      <c r="W232" s="33">
        <v>0</v>
      </c>
      <c r="X232" s="33"/>
      <c r="Y232" s="33"/>
      <c r="Z232" s="33"/>
      <c r="AA232" s="34"/>
      <c r="AB232" s="34"/>
      <c r="AC232" s="34"/>
      <c r="AD232" s="34"/>
      <c r="AE232" s="34"/>
      <c r="AF232" s="34"/>
      <c r="AH232" s="23">
        <v>3500</v>
      </c>
      <c r="AI232" s="23">
        <v>0</v>
      </c>
      <c r="AJ232" s="23">
        <v>0</v>
      </c>
      <c r="AK232" s="23">
        <v>0</v>
      </c>
      <c r="AL232" s="23">
        <v>0</v>
      </c>
      <c r="AM232" s="23">
        <v>0</v>
      </c>
      <c r="AN232" s="26">
        <v>0</v>
      </c>
      <c r="AO232" s="26" t="s">
        <v>339</v>
      </c>
      <c r="AP232" s="26">
        <v>31</v>
      </c>
    </row>
    <row r="233" spans="1:42" x14ac:dyDescent="0.15">
      <c r="A233" s="21" t="s">
        <v>127</v>
      </c>
      <c r="B233" s="21" t="s">
        <v>416</v>
      </c>
      <c r="C233" s="21" t="s">
        <v>171</v>
      </c>
      <c r="D233" s="21" t="s">
        <v>417</v>
      </c>
      <c r="E233" s="21" t="s">
        <v>337</v>
      </c>
      <c r="F233" s="21" t="s">
        <v>127</v>
      </c>
      <c r="G233" s="21">
        <v>0</v>
      </c>
      <c r="H233" s="21">
        <v>31</v>
      </c>
      <c r="I233" s="25">
        <v>5</v>
      </c>
      <c r="J233" s="29">
        <v>5</v>
      </c>
      <c r="K233" s="29">
        <v>5</v>
      </c>
      <c r="L233" s="29"/>
      <c r="M233" s="29"/>
      <c r="N233" s="29"/>
      <c r="P233" s="23">
        <v>26</v>
      </c>
      <c r="Q233" s="23">
        <v>31</v>
      </c>
      <c r="R233" s="23">
        <v>5</v>
      </c>
      <c r="S233" s="23">
        <v>31</v>
      </c>
      <c r="T233" s="23">
        <v>0</v>
      </c>
      <c r="U233" s="23">
        <v>0</v>
      </c>
      <c r="V233" s="23">
        <v>0</v>
      </c>
      <c r="W233" s="33">
        <v>0</v>
      </c>
      <c r="X233" s="33"/>
      <c r="Y233" s="33"/>
      <c r="Z233" s="33">
        <v>50</v>
      </c>
      <c r="AA233" s="34"/>
      <c r="AB233" s="34"/>
      <c r="AC233" s="34"/>
      <c r="AD233" s="34"/>
      <c r="AE233" s="34"/>
      <c r="AF233" s="34"/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23">
        <v>0</v>
      </c>
      <c r="AN233" s="26">
        <v>0</v>
      </c>
      <c r="AO233" s="26" t="s">
        <v>339</v>
      </c>
      <c r="AP233" s="26">
        <v>31</v>
      </c>
    </row>
    <row r="234" spans="1:42" x14ac:dyDescent="0.15">
      <c r="A234" s="21" t="s">
        <v>127</v>
      </c>
      <c r="B234" s="21" t="s">
        <v>418</v>
      </c>
      <c r="C234" s="21" t="s">
        <v>171</v>
      </c>
      <c r="D234" s="21" t="s">
        <v>419</v>
      </c>
      <c r="E234" s="21" t="s">
        <v>337</v>
      </c>
      <c r="F234" s="21" t="s">
        <v>127</v>
      </c>
      <c r="G234" s="21">
        <v>0</v>
      </c>
      <c r="H234" s="21">
        <v>31</v>
      </c>
      <c r="I234" s="25">
        <v>5</v>
      </c>
      <c r="J234" s="29">
        <v>5</v>
      </c>
      <c r="K234" s="29">
        <v>5</v>
      </c>
      <c r="L234" s="29"/>
      <c r="M234" s="29"/>
      <c r="N234" s="29"/>
      <c r="P234" s="23">
        <v>26</v>
      </c>
      <c r="Q234" s="23">
        <v>31</v>
      </c>
      <c r="R234" s="23">
        <v>5</v>
      </c>
      <c r="S234" s="23">
        <v>31</v>
      </c>
      <c r="T234" s="23">
        <v>0</v>
      </c>
      <c r="U234" s="23">
        <v>0</v>
      </c>
      <c r="V234" s="23">
        <v>0</v>
      </c>
      <c r="W234" s="33">
        <v>0</v>
      </c>
      <c r="X234" s="33"/>
      <c r="Y234" s="33"/>
      <c r="Z234" s="33"/>
      <c r="AA234" s="34"/>
      <c r="AB234" s="34"/>
      <c r="AC234" s="34"/>
      <c r="AD234" s="34"/>
      <c r="AE234" s="34"/>
      <c r="AF234" s="34"/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23">
        <v>0</v>
      </c>
      <c r="AN234" s="26">
        <v>0</v>
      </c>
      <c r="AO234" s="26" t="s">
        <v>339</v>
      </c>
      <c r="AP234" s="26">
        <v>31</v>
      </c>
    </row>
    <row r="235" spans="1:42" x14ac:dyDescent="0.15">
      <c r="A235" s="21" t="s">
        <v>127</v>
      </c>
      <c r="B235" s="21" t="s">
        <v>416</v>
      </c>
      <c r="C235" s="21" t="s">
        <v>171</v>
      </c>
      <c r="D235" s="49" t="s">
        <v>420</v>
      </c>
      <c r="E235" s="21" t="s">
        <v>337</v>
      </c>
      <c r="F235" s="21" t="s">
        <v>127</v>
      </c>
      <c r="G235" s="21">
        <v>0</v>
      </c>
      <c r="H235" s="21">
        <v>31</v>
      </c>
      <c r="I235" s="25">
        <v>5</v>
      </c>
      <c r="J235" s="29">
        <v>6</v>
      </c>
      <c r="K235" s="29">
        <v>5</v>
      </c>
      <c r="L235" s="29"/>
      <c r="M235" s="29"/>
      <c r="N235" s="29"/>
      <c r="O235" s="23">
        <v>1</v>
      </c>
      <c r="P235" s="23">
        <v>25</v>
      </c>
      <c r="Q235" s="23">
        <v>31</v>
      </c>
      <c r="R235" s="23">
        <v>5</v>
      </c>
      <c r="S235" s="23">
        <v>31</v>
      </c>
      <c r="T235" s="23">
        <v>0</v>
      </c>
      <c r="U235" s="23">
        <v>0</v>
      </c>
      <c r="V235" s="23">
        <v>0</v>
      </c>
      <c r="W235" s="33">
        <v>0</v>
      </c>
      <c r="X235" s="33"/>
      <c r="Y235" s="33"/>
      <c r="Z235" s="33"/>
      <c r="AA235" s="34"/>
      <c r="AB235" s="34"/>
      <c r="AC235" s="34"/>
      <c r="AD235" s="34"/>
      <c r="AE235" s="34"/>
      <c r="AF235" s="34"/>
      <c r="AH235" s="23">
        <v>0</v>
      </c>
      <c r="AI235" s="23">
        <v>0</v>
      </c>
      <c r="AJ235" s="23">
        <v>0</v>
      </c>
      <c r="AK235" s="23">
        <v>0</v>
      </c>
      <c r="AL235" s="23">
        <v>0</v>
      </c>
      <c r="AM235" s="23">
        <v>0</v>
      </c>
      <c r="AN235" s="26">
        <v>0</v>
      </c>
      <c r="AO235" s="26" t="s">
        <v>339</v>
      </c>
      <c r="AP235" s="26">
        <v>31</v>
      </c>
    </row>
    <row r="236" spans="1:42" x14ac:dyDescent="0.15">
      <c r="A236" s="21" t="s">
        <v>127</v>
      </c>
      <c r="B236" s="21" t="s">
        <v>418</v>
      </c>
      <c r="C236" s="21" t="s">
        <v>171</v>
      </c>
      <c r="D236" s="21" t="s">
        <v>421</v>
      </c>
      <c r="E236" s="21" t="s">
        <v>337</v>
      </c>
      <c r="F236" s="21" t="s">
        <v>127</v>
      </c>
      <c r="G236" s="21">
        <v>0</v>
      </c>
      <c r="H236" s="21">
        <v>31</v>
      </c>
      <c r="I236" s="25">
        <v>5</v>
      </c>
      <c r="J236" s="29">
        <v>6</v>
      </c>
      <c r="K236" s="29">
        <v>5</v>
      </c>
      <c r="L236" s="29"/>
      <c r="M236" s="29"/>
      <c r="N236" s="29"/>
      <c r="O236" s="23">
        <v>1</v>
      </c>
      <c r="P236" s="23">
        <v>25</v>
      </c>
      <c r="Q236" s="23">
        <v>31</v>
      </c>
      <c r="R236" s="23">
        <v>5</v>
      </c>
      <c r="S236" s="23">
        <v>31</v>
      </c>
      <c r="T236" s="23">
        <v>0</v>
      </c>
      <c r="U236" s="23">
        <v>0</v>
      </c>
      <c r="V236" s="23">
        <v>0</v>
      </c>
      <c r="W236" s="33">
        <v>0</v>
      </c>
      <c r="X236" s="33"/>
      <c r="Y236" s="33"/>
      <c r="Z236" s="33"/>
      <c r="AA236" s="34"/>
      <c r="AB236" s="34"/>
      <c r="AC236" s="34"/>
      <c r="AD236" s="34"/>
      <c r="AE236" s="34"/>
      <c r="AF236" s="34"/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23">
        <v>0</v>
      </c>
      <c r="AN236" s="26">
        <v>0</v>
      </c>
      <c r="AO236" s="26" t="s">
        <v>339</v>
      </c>
      <c r="AP236" s="26">
        <v>31</v>
      </c>
    </row>
    <row r="237" spans="1:42" x14ac:dyDescent="0.15">
      <c r="A237" s="21" t="s">
        <v>127</v>
      </c>
      <c r="B237" s="21" t="s">
        <v>422</v>
      </c>
      <c r="C237" s="21" t="s">
        <v>171</v>
      </c>
      <c r="D237" s="21" t="s">
        <v>423</v>
      </c>
      <c r="E237" s="21" t="s">
        <v>337</v>
      </c>
      <c r="F237" s="21" t="s">
        <v>127</v>
      </c>
      <c r="G237" s="21">
        <v>0</v>
      </c>
      <c r="H237" s="21">
        <v>31</v>
      </c>
      <c r="I237" s="25">
        <v>5</v>
      </c>
      <c r="J237" s="29">
        <v>7</v>
      </c>
      <c r="K237" s="29">
        <v>5</v>
      </c>
      <c r="L237" s="29"/>
      <c r="M237" s="29"/>
      <c r="N237" s="29"/>
      <c r="O237" s="23">
        <v>2</v>
      </c>
      <c r="P237" s="23">
        <v>24</v>
      </c>
      <c r="Q237" s="23">
        <v>31</v>
      </c>
      <c r="R237" s="23">
        <v>5</v>
      </c>
      <c r="S237" s="23">
        <v>31</v>
      </c>
      <c r="T237" s="23">
        <v>0</v>
      </c>
      <c r="U237" s="23">
        <v>0</v>
      </c>
      <c r="V237" s="23">
        <v>0</v>
      </c>
      <c r="W237" s="33">
        <v>0</v>
      </c>
      <c r="X237" s="33"/>
      <c r="Y237" s="33"/>
      <c r="Z237" s="33"/>
      <c r="AA237" s="34"/>
      <c r="AB237" s="34"/>
      <c r="AC237" s="34"/>
      <c r="AD237" s="34"/>
      <c r="AE237" s="34"/>
      <c r="AF237" s="34"/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23">
        <v>0</v>
      </c>
      <c r="AN237" s="26">
        <v>0</v>
      </c>
      <c r="AO237" s="26" t="s">
        <v>339</v>
      </c>
      <c r="AP237" s="26">
        <v>31</v>
      </c>
    </row>
    <row r="238" spans="1:42" x14ac:dyDescent="0.15">
      <c r="A238" s="21" t="s">
        <v>127</v>
      </c>
      <c r="B238" s="21" t="s">
        <v>424</v>
      </c>
      <c r="C238" s="21" t="s">
        <v>172</v>
      </c>
      <c r="D238" s="21" t="s">
        <v>425</v>
      </c>
      <c r="E238" s="21" t="s">
        <v>337</v>
      </c>
      <c r="F238" s="21" t="s">
        <v>424</v>
      </c>
      <c r="G238" s="21">
        <v>0</v>
      </c>
      <c r="H238" s="21">
        <v>31</v>
      </c>
      <c r="I238" s="25">
        <v>6</v>
      </c>
      <c r="J238" s="29">
        <v>6</v>
      </c>
      <c r="K238" s="29">
        <v>6</v>
      </c>
      <c r="L238" s="29"/>
      <c r="M238" s="29"/>
      <c r="N238" s="29"/>
      <c r="P238" s="23">
        <v>25</v>
      </c>
      <c r="Q238" s="23">
        <v>31</v>
      </c>
      <c r="R238" s="23">
        <v>6</v>
      </c>
      <c r="S238" s="23">
        <v>31</v>
      </c>
      <c r="T238" s="23">
        <v>0</v>
      </c>
      <c r="U238" s="23">
        <v>0</v>
      </c>
      <c r="V238" s="23">
        <v>0</v>
      </c>
      <c r="W238" s="33">
        <v>0</v>
      </c>
      <c r="X238" s="33"/>
      <c r="Y238" s="33"/>
      <c r="Z238" s="33"/>
      <c r="AA238" s="34"/>
      <c r="AB238" s="34"/>
      <c r="AC238" s="34"/>
      <c r="AD238" s="34"/>
      <c r="AE238" s="34"/>
      <c r="AF238" s="34"/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23">
        <v>0</v>
      </c>
      <c r="AN238" s="26">
        <v>0</v>
      </c>
      <c r="AO238" s="26" t="s">
        <v>339</v>
      </c>
      <c r="AP238" s="26">
        <v>31</v>
      </c>
    </row>
    <row r="239" spans="1:42" x14ac:dyDescent="0.15">
      <c r="A239" s="21" t="s">
        <v>127</v>
      </c>
      <c r="B239" s="21" t="s">
        <v>424</v>
      </c>
      <c r="C239" s="21" t="s">
        <v>172</v>
      </c>
      <c r="D239" s="21" t="s">
        <v>426</v>
      </c>
      <c r="E239" s="21" t="s">
        <v>337</v>
      </c>
      <c r="F239" s="21" t="s">
        <v>424</v>
      </c>
      <c r="G239" s="21">
        <v>0</v>
      </c>
      <c r="H239" s="21">
        <v>31</v>
      </c>
      <c r="I239" s="25">
        <v>6</v>
      </c>
      <c r="J239" s="29">
        <v>6</v>
      </c>
      <c r="K239" s="29">
        <v>6</v>
      </c>
      <c r="L239" s="29"/>
      <c r="M239" s="29"/>
      <c r="N239" s="29"/>
      <c r="P239" s="23">
        <v>25</v>
      </c>
      <c r="Q239" s="23">
        <v>31</v>
      </c>
      <c r="R239" s="23">
        <v>6</v>
      </c>
      <c r="S239" s="23">
        <v>31</v>
      </c>
      <c r="T239" s="23">
        <v>0</v>
      </c>
      <c r="U239" s="23">
        <v>0</v>
      </c>
      <c r="V239" s="23">
        <v>0</v>
      </c>
      <c r="W239" s="33">
        <v>0</v>
      </c>
      <c r="X239" s="33"/>
      <c r="Y239" s="33"/>
      <c r="Z239" s="33"/>
      <c r="AA239" s="34"/>
      <c r="AB239" s="34"/>
      <c r="AC239" s="34"/>
      <c r="AD239" s="34"/>
      <c r="AE239" s="34"/>
      <c r="AF239" s="34"/>
      <c r="AH239" s="23">
        <v>0</v>
      </c>
      <c r="AI239" s="23">
        <v>0</v>
      </c>
      <c r="AJ239" s="23">
        <v>0</v>
      </c>
      <c r="AK239" s="23">
        <v>0</v>
      </c>
      <c r="AL239" s="23">
        <v>0</v>
      </c>
      <c r="AM239" s="23">
        <v>0</v>
      </c>
      <c r="AN239" s="26">
        <v>0</v>
      </c>
      <c r="AO239" s="26" t="s">
        <v>339</v>
      </c>
      <c r="AP239" s="26">
        <v>31</v>
      </c>
    </row>
    <row r="240" spans="1:42" x14ac:dyDescent="0.15">
      <c r="A240" s="21" t="s">
        <v>127</v>
      </c>
      <c r="B240" s="21" t="s">
        <v>424</v>
      </c>
      <c r="C240" s="21" t="s">
        <v>172</v>
      </c>
      <c r="D240" s="21" t="s">
        <v>427</v>
      </c>
      <c r="E240" s="21" t="s">
        <v>337</v>
      </c>
      <c r="F240" s="21" t="s">
        <v>424</v>
      </c>
      <c r="G240" s="21">
        <v>0</v>
      </c>
      <c r="H240" s="21">
        <v>31</v>
      </c>
      <c r="I240" s="25">
        <v>6</v>
      </c>
      <c r="J240" s="29">
        <v>6</v>
      </c>
      <c r="K240" s="29">
        <v>6</v>
      </c>
      <c r="L240" s="29"/>
      <c r="M240" s="29"/>
      <c r="N240" s="29"/>
      <c r="P240" s="23">
        <v>25</v>
      </c>
      <c r="Q240" s="23">
        <v>31</v>
      </c>
      <c r="R240" s="23">
        <v>6</v>
      </c>
      <c r="S240" s="23">
        <v>31</v>
      </c>
      <c r="T240" s="23">
        <v>0</v>
      </c>
      <c r="U240" s="23">
        <v>0</v>
      </c>
      <c r="V240" s="23">
        <v>0</v>
      </c>
      <c r="W240" s="33">
        <v>0</v>
      </c>
      <c r="X240" s="33"/>
      <c r="Y240" s="33"/>
      <c r="Z240" s="33"/>
      <c r="AA240" s="34"/>
      <c r="AB240" s="34"/>
      <c r="AC240" s="34"/>
      <c r="AD240" s="34"/>
      <c r="AE240" s="34"/>
      <c r="AF240" s="34"/>
      <c r="AH240" s="23">
        <v>0</v>
      </c>
      <c r="AI240" s="23">
        <v>0</v>
      </c>
      <c r="AJ240" s="23">
        <v>0</v>
      </c>
      <c r="AK240" s="23">
        <v>0</v>
      </c>
      <c r="AL240" s="23">
        <v>0</v>
      </c>
      <c r="AM240" s="23">
        <v>0</v>
      </c>
      <c r="AN240" s="26">
        <v>0</v>
      </c>
      <c r="AO240" s="26" t="s">
        <v>339</v>
      </c>
      <c r="AP240" s="26">
        <v>31</v>
      </c>
    </row>
    <row r="241" spans="1:42" x14ac:dyDescent="0.15">
      <c r="A241" s="21" t="s">
        <v>127</v>
      </c>
      <c r="B241" s="21" t="s">
        <v>428</v>
      </c>
      <c r="C241" s="21" t="s">
        <v>171</v>
      </c>
      <c r="D241" s="21" t="s">
        <v>429</v>
      </c>
      <c r="E241" s="21" t="s">
        <v>337</v>
      </c>
      <c r="F241" s="21" t="s">
        <v>127</v>
      </c>
      <c r="G241" s="21">
        <v>0</v>
      </c>
      <c r="H241" s="21">
        <v>31</v>
      </c>
      <c r="I241" s="25">
        <v>5</v>
      </c>
      <c r="J241" s="29">
        <v>5</v>
      </c>
      <c r="K241" s="29">
        <v>5</v>
      </c>
      <c r="L241" s="29"/>
      <c r="M241" s="29"/>
      <c r="N241" s="29"/>
      <c r="P241" s="23">
        <v>26</v>
      </c>
      <c r="Q241" s="23">
        <v>31</v>
      </c>
      <c r="R241" s="23">
        <v>5</v>
      </c>
      <c r="S241" s="23">
        <v>31</v>
      </c>
      <c r="T241" s="23">
        <v>0</v>
      </c>
      <c r="U241" s="23">
        <v>0</v>
      </c>
      <c r="V241" s="23">
        <v>0</v>
      </c>
      <c r="W241" s="33">
        <v>0</v>
      </c>
      <c r="X241" s="33"/>
      <c r="Y241" s="33"/>
      <c r="Z241" s="33"/>
      <c r="AA241" s="34"/>
      <c r="AB241" s="34"/>
      <c r="AC241" s="34"/>
      <c r="AD241" s="34"/>
      <c r="AE241" s="34"/>
      <c r="AF241" s="34"/>
      <c r="AH241" s="23">
        <v>0</v>
      </c>
      <c r="AI241" s="23">
        <v>0</v>
      </c>
      <c r="AJ241" s="23">
        <v>0</v>
      </c>
      <c r="AK241" s="23">
        <v>0</v>
      </c>
      <c r="AL241" s="23">
        <v>0</v>
      </c>
      <c r="AM241" s="23">
        <v>0</v>
      </c>
      <c r="AN241" s="26">
        <v>0</v>
      </c>
      <c r="AO241" s="26" t="s">
        <v>339</v>
      </c>
      <c r="AP241" s="26">
        <v>31</v>
      </c>
    </row>
    <row r="242" spans="1:42" x14ac:dyDescent="0.15">
      <c r="A242" s="21" t="s">
        <v>127</v>
      </c>
      <c r="B242" s="21" t="s">
        <v>430</v>
      </c>
      <c r="C242" s="21" t="s">
        <v>171</v>
      </c>
      <c r="D242" s="21" t="s">
        <v>431</v>
      </c>
      <c r="E242" s="21" t="s">
        <v>337</v>
      </c>
      <c r="F242" s="21" t="s">
        <v>127</v>
      </c>
      <c r="G242" s="21">
        <v>0</v>
      </c>
      <c r="H242" s="21">
        <v>31</v>
      </c>
      <c r="I242" s="25">
        <v>5</v>
      </c>
      <c r="J242" s="29">
        <v>5</v>
      </c>
      <c r="K242" s="29">
        <v>5</v>
      </c>
      <c r="L242" s="29"/>
      <c r="M242" s="29"/>
      <c r="N242" s="29"/>
      <c r="P242" s="23">
        <v>26</v>
      </c>
      <c r="Q242" s="23">
        <v>31</v>
      </c>
      <c r="R242" s="23">
        <v>5</v>
      </c>
      <c r="S242" s="23">
        <v>31</v>
      </c>
      <c r="T242" s="23">
        <v>0</v>
      </c>
      <c r="U242" s="23">
        <v>0</v>
      </c>
      <c r="V242" s="23">
        <v>0</v>
      </c>
      <c r="W242" s="33">
        <v>0</v>
      </c>
      <c r="X242" s="33"/>
      <c r="Y242" s="33">
        <v>10</v>
      </c>
      <c r="Z242" s="33"/>
      <c r="AA242" s="34"/>
      <c r="AB242" s="34"/>
      <c r="AC242" s="34"/>
      <c r="AD242" s="34"/>
      <c r="AE242" s="34"/>
      <c r="AF242" s="34"/>
      <c r="AH242" s="23">
        <v>0</v>
      </c>
      <c r="AI242" s="23">
        <v>0</v>
      </c>
      <c r="AJ242" s="23">
        <v>0</v>
      </c>
      <c r="AK242" s="23">
        <v>0</v>
      </c>
      <c r="AL242" s="23">
        <v>0</v>
      </c>
      <c r="AM242" s="23">
        <v>0</v>
      </c>
      <c r="AN242" s="26">
        <v>0</v>
      </c>
      <c r="AO242" s="26" t="s">
        <v>339</v>
      </c>
      <c r="AP242" s="26">
        <v>31</v>
      </c>
    </row>
    <row r="243" spans="1:42" x14ac:dyDescent="0.15">
      <c r="A243" s="21" t="s">
        <v>127</v>
      </c>
      <c r="B243" s="21" t="s">
        <v>428</v>
      </c>
      <c r="C243" s="21" t="s">
        <v>171</v>
      </c>
      <c r="D243" s="21" t="s">
        <v>432</v>
      </c>
      <c r="E243" s="21" t="s">
        <v>337</v>
      </c>
      <c r="F243" s="21" t="s">
        <v>127</v>
      </c>
      <c r="G243" s="21">
        <v>0</v>
      </c>
      <c r="H243" s="21">
        <v>31</v>
      </c>
      <c r="I243" s="25">
        <v>5</v>
      </c>
      <c r="J243" s="29">
        <v>6</v>
      </c>
      <c r="K243" s="29">
        <v>5</v>
      </c>
      <c r="L243" s="29"/>
      <c r="M243" s="29"/>
      <c r="N243" s="29"/>
      <c r="O243" s="23">
        <v>1</v>
      </c>
      <c r="P243" s="23">
        <v>25</v>
      </c>
      <c r="Q243" s="23">
        <v>31</v>
      </c>
      <c r="R243" s="23">
        <v>5</v>
      </c>
      <c r="S243" s="23">
        <v>31</v>
      </c>
      <c r="T243" s="23">
        <v>0</v>
      </c>
      <c r="U243" s="23">
        <v>0</v>
      </c>
      <c r="V243" s="23">
        <v>0</v>
      </c>
      <c r="W243" s="33">
        <v>0</v>
      </c>
      <c r="X243" s="33"/>
      <c r="Y243" s="33"/>
      <c r="Z243" s="33"/>
      <c r="AA243" s="34"/>
      <c r="AB243" s="34"/>
      <c r="AC243" s="34"/>
      <c r="AD243" s="34"/>
      <c r="AE243" s="34"/>
      <c r="AF243" s="34"/>
      <c r="AH243" s="23">
        <v>0</v>
      </c>
      <c r="AI243" s="23">
        <v>0</v>
      </c>
      <c r="AJ243" s="23">
        <v>0</v>
      </c>
      <c r="AK243" s="23">
        <v>0</v>
      </c>
      <c r="AL243" s="23">
        <v>0</v>
      </c>
      <c r="AM243" s="23">
        <v>0</v>
      </c>
      <c r="AN243" s="26">
        <v>0</v>
      </c>
      <c r="AO243" s="26" t="s">
        <v>339</v>
      </c>
      <c r="AP243" s="26">
        <v>31</v>
      </c>
    </row>
    <row r="244" spans="1:42" x14ac:dyDescent="0.15">
      <c r="A244" s="21" t="s">
        <v>127</v>
      </c>
      <c r="B244" s="21" t="s">
        <v>433</v>
      </c>
      <c r="C244" s="21" t="s">
        <v>171</v>
      </c>
      <c r="D244" s="21" t="s">
        <v>434</v>
      </c>
      <c r="E244" s="21" t="s">
        <v>337</v>
      </c>
      <c r="F244" s="21" t="s">
        <v>127</v>
      </c>
      <c r="G244" s="21">
        <v>0</v>
      </c>
      <c r="H244" s="21">
        <v>31</v>
      </c>
      <c r="I244" s="25">
        <v>5</v>
      </c>
      <c r="J244" s="29">
        <v>5</v>
      </c>
      <c r="K244" s="29">
        <v>5</v>
      </c>
      <c r="L244" s="29"/>
      <c r="M244" s="29"/>
      <c r="N244" s="29"/>
      <c r="P244" s="23">
        <v>26</v>
      </c>
      <c r="Q244" s="23">
        <v>31</v>
      </c>
      <c r="R244" s="23">
        <v>5</v>
      </c>
      <c r="S244" s="23">
        <v>31</v>
      </c>
      <c r="T244" s="23">
        <v>0</v>
      </c>
      <c r="U244" s="23">
        <v>0</v>
      </c>
      <c r="V244" s="23">
        <v>0</v>
      </c>
      <c r="W244" s="33">
        <v>0</v>
      </c>
      <c r="X244" s="33"/>
      <c r="Y244" s="33"/>
      <c r="Z244" s="33"/>
      <c r="AA244" s="34"/>
      <c r="AB244" s="34"/>
      <c r="AC244" s="34"/>
      <c r="AD244" s="34"/>
      <c r="AE244" s="34"/>
      <c r="AF244" s="34"/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23">
        <v>0</v>
      </c>
      <c r="AN244" s="26">
        <v>0</v>
      </c>
      <c r="AO244" s="26" t="s">
        <v>339</v>
      </c>
      <c r="AP244" s="26">
        <v>31</v>
      </c>
    </row>
    <row r="245" spans="1:42" x14ac:dyDescent="0.15">
      <c r="A245" s="21" t="s">
        <v>127</v>
      </c>
      <c r="B245" s="21" t="s">
        <v>435</v>
      </c>
      <c r="C245" s="21" t="s">
        <v>171</v>
      </c>
      <c r="D245" s="21" t="s">
        <v>436</v>
      </c>
      <c r="E245" s="21" t="s">
        <v>173</v>
      </c>
      <c r="F245" s="21" t="s">
        <v>127</v>
      </c>
      <c r="G245" s="21">
        <v>0</v>
      </c>
      <c r="H245" s="21">
        <v>13</v>
      </c>
      <c r="I245" s="25">
        <v>2</v>
      </c>
      <c r="J245" s="29">
        <v>5</v>
      </c>
      <c r="K245" s="29">
        <v>1</v>
      </c>
      <c r="L245" s="29">
        <v>4</v>
      </c>
      <c r="M245" s="29"/>
      <c r="N245" s="29"/>
      <c r="P245" s="23">
        <v>8</v>
      </c>
      <c r="Q245" s="23">
        <v>9</v>
      </c>
      <c r="R245" s="23">
        <v>1</v>
      </c>
      <c r="S245" s="23">
        <v>9</v>
      </c>
      <c r="T245" s="23">
        <v>0</v>
      </c>
      <c r="U245" s="23">
        <v>4</v>
      </c>
      <c r="V245" s="23">
        <v>0</v>
      </c>
      <c r="W245" s="33">
        <v>0</v>
      </c>
      <c r="X245" s="33"/>
      <c r="Y245" s="33"/>
      <c r="Z245" s="33"/>
      <c r="AA245" s="34"/>
      <c r="AB245" s="34"/>
      <c r="AC245" s="34"/>
      <c r="AD245" s="34"/>
      <c r="AE245" s="34"/>
      <c r="AF245" s="34"/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23">
        <v>0</v>
      </c>
      <c r="AN245" s="26">
        <v>0</v>
      </c>
      <c r="AO245" s="26" t="s">
        <v>339</v>
      </c>
      <c r="AP245" s="26">
        <v>9</v>
      </c>
    </row>
    <row r="246" spans="1:42" x14ac:dyDescent="0.15">
      <c r="A246" s="21" t="s">
        <v>127</v>
      </c>
      <c r="B246" s="21" t="s">
        <v>437</v>
      </c>
      <c r="C246" s="21" t="s">
        <v>171</v>
      </c>
      <c r="D246" s="21" t="s">
        <v>438</v>
      </c>
      <c r="E246" s="21" t="s">
        <v>337</v>
      </c>
      <c r="F246" s="21" t="s">
        <v>127</v>
      </c>
      <c r="G246" s="21">
        <v>0</v>
      </c>
      <c r="H246" s="21">
        <v>31</v>
      </c>
      <c r="I246" s="25">
        <v>5</v>
      </c>
      <c r="J246" s="29">
        <v>5</v>
      </c>
      <c r="K246" s="29">
        <v>5</v>
      </c>
      <c r="L246" s="29"/>
      <c r="M246" s="29"/>
      <c r="N246" s="29"/>
      <c r="P246" s="23">
        <v>26</v>
      </c>
      <c r="Q246" s="23">
        <v>31</v>
      </c>
      <c r="R246" s="23">
        <v>5</v>
      </c>
      <c r="S246" s="23">
        <v>31</v>
      </c>
      <c r="T246" s="23">
        <v>0</v>
      </c>
      <c r="U246" s="23">
        <v>0</v>
      </c>
      <c r="V246" s="23">
        <v>0</v>
      </c>
      <c r="W246" s="33">
        <v>0</v>
      </c>
      <c r="X246" s="33">
        <v>90</v>
      </c>
      <c r="Y246" s="33">
        <v>10</v>
      </c>
      <c r="Z246" s="33"/>
      <c r="AA246" s="34"/>
      <c r="AB246" s="34"/>
      <c r="AC246" s="34"/>
      <c r="AD246" s="34"/>
      <c r="AE246" s="34"/>
      <c r="AF246" s="34"/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23">
        <v>0</v>
      </c>
      <c r="AN246" s="26">
        <v>0</v>
      </c>
      <c r="AO246" s="26" t="s">
        <v>339</v>
      </c>
      <c r="AP246" s="26">
        <v>31</v>
      </c>
    </row>
    <row r="247" spans="1:42" x14ac:dyDescent="0.15">
      <c r="A247" s="21" t="s">
        <v>127</v>
      </c>
      <c r="B247" s="21" t="s">
        <v>439</v>
      </c>
      <c r="C247" s="21" t="s">
        <v>171</v>
      </c>
      <c r="D247" s="21" t="s">
        <v>440</v>
      </c>
      <c r="E247" s="21" t="s">
        <v>337</v>
      </c>
      <c r="F247" s="21" t="s">
        <v>338</v>
      </c>
      <c r="G247" s="21">
        <v>0</v>
      </c>
      <c r="H247" s="21">
        <v>31</v>
      </c>
      <c r="I247" s="25">
        <v>4</v>
      </c>
      <c r="J247" s="29">
        <v>5</v>
      </c>
      <c r="K247" s="29">
        <v>4</v>
      </c>
      <c r="L247" s="29"/>
      <c r="M247" s="29">
        <v>1</v>
      </c>
      <c r="N247" s="29"/>
      <c r="P247" s="23">
        <v>26</v>
      </c>
      <c r="Q247" s="23">
        <v>31</v>
      </c>
      <c r="R247" s="23">
        <v>4</v>
      </c>
      <c r="S247" s="23">
        <v>31</v>
      </c>
      <c r="T247" s="23">
        <v>0</v>
      </c>
      <c r="U247" s="23">
        <v>0</v>
      </c>
      <c r="V247" s="23">
        <v>0</v>
      </c>
      <c r="W247" s="33">
        <v>0</v>
      </c>
      <c r="X247" s="33"/>
      <c r="Y247" s="33"/>
      <c r="Z247" s="33"/>
      <c r="AA247" s="34"/>
      <c r="AB247" s="34"/>
      <c r="AC247" s="34"/>
      <c r="AD247" s="34"/>
      <c r="AE247" s="34"/>
      <c r="AF247" s="34"/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23">
        <v>0</v>
      </c>
      <c r="AN247" s="26">
        <v>0</v>
      </c>
      <c r="AO247" s="26" t="s">
        <v>339</v>
      </c>
      <c r="AP247" s="26">
        <v>31</v>
      </c>
    </row>
    <row r="248" spans="1:42" x14ac:dyDescent="0.15">
      <c r="A248" s="21" t="s">
        <v>127</v>
      </c>
      <c r="B248" s="21" t="s">
        <v>439</v>
      </c>
      <c r="C248" s="21" t="s">
        <v>171</v>
      </c>
      <c r="D248" s="21" t="s">
        <v>441</v>
      </c>
      <c r="E248" s="21" t="s">
        <v>337</v>
      </c>
      <c r="F248" s="21" t="s">
        <v>338</v>
      </c>
      <c r="G248" s="21">
        <v>0</v>
      </c>
      <c r="H248" s="21">
        <v>31</v>
      </c>
      <c r="I248" s="25">
        <v>4</v>
      </c>
      <c r="J248" s="29">
        <v>5</v>
      </c>
      <c r="K248" s="29">
        <v>4</v>
      </c>
      <c r="L248" s="29">
        <v>1</v>
      </c>
      <c r="M248" s="29"/>
      <c r="N248" s="29"/>
      <c r="P248" s="23">
        <v>26</v>
      </c>
      <c r="Q248" s="23">
        <v>30</v>
      </c>
      <c r="R248" s="23">
        <v>4</v>
      </c>
      <c r="S248" s="23">
        <v>30</v>
      </c>
      <c r="T248" s="23">
        <v>0</v>
      </c>
      <c r="U248" s="23">
        <v>1</v>
      </c>
      <c r="V248" s="23">
        <v>0</v>
      </c>
      <c r="W248" s="33">
        <v>0</v>
      </c>
      <c r="X248" s="33"/>
      <c r="Y248" s="33"/>
      <c r="Z248" s="33"/>
      <c r="AA248" s="34"/>
      <c r="AB248" s="34"/>
      <c r="AC248" s="34"/>
      <c r="AD248" s="34"/>
      <c r="AE248" s="34"/>
      <c r="AF248" s="34"/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23">
        <v>0</v>
      </c>
      <c r="AN248" s="26">
        <v>0</v>
      </c>
      <c r="AO248" s="26" t="s">
        <v>339</v>
      </c>
      <c r="AP248" s="26">
        <v>30</v>
      </c>
    </row>
    <row r="249" spans="1:42" x14ac:dyDescent="0.15">
      <c r="A249" s="21" t="s">
        <v>127</v>
      </c>
      <c r="B249" s="21" t="s">
        <v>442</v>
      </c>
      <c r="C249" s="21" t="s">
        <v>171</v>
      </c>
      <c r="D249" s="21" t="s">
        <v>443</v>
      </c>
      <c r="E249" s="21" t="s">
        <v>337</v>
      </c>
      <c r="F249" s="21" t="s">
        <v>338</v>
      </c>
      <c r="G249" s="21">
        <v>0</v>
      </c>
      <c r="H249" s="21">
        <v>31</v>
      </c>
      <c r="I249" s="25">
        <v>4</v>
      </c>
      <c r="J249" s="29">
        <v>5</v>
      </c>
      <c r="K249" s="29">
        <v>4</v>
      </c>
      <c r="L249" s="29"/>
      <c r="M249" s="29">
        <v>1</v>
      </c>
      <c r="N249" s="29"/>
      <c r="P249" s="23">
        <v>26</v>
      </c>
      <c r="Q249" s="23">
        <v>31</v>
      </c>
      <c r="R249" s="23">
        <v>4</v>
      </c>
      <c r="S249" s="23">
        <v>31</v>
      </c>
      <c r="T249" s="23">
        <v>0</v>
      </c>
      <c r="U249" s="23">
        <v>0</v>
      </c>
      <c r="V249" s="23">
        <v>0</v>
      </c>
      <c r="W249" s="33">
        <v>0</v>
      </c>
      <c r="X249" s="33">
        <v>20</v>
      </c>
      <c r="Y249" s="33"/>
      <c r="Z249" s="33"/>
      <c r="AA249" s="34"/>
      <c r="AB249" s="34"/>
      <c r="AC249" s="34"/>
      <c r="AD249" s="34"/>
      <c r="AE249" s="34"/>
      <c r="AF249" s="34"/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23">
        <v>0</v>
      </c>
      <c r="AN249" s="26">
        <v>0</v>
      </c>
      <c r="AO249" s="26" t="s">
        <v>339</v>
      </c>
      <c r="AP249" s="26">
        <v>31</v>
      </c>
    </row>
    <row r="250" spans="1:42" x14ac:dyDescent="0.15">
      <c r="A250" s="21" t="s">
        <v>127</v>
      </c>
      <c r="B250" s="21" t="s">
        <v>442</v>
      </c>
      <c r="C250" s="21" t="s">
        <v>171</v>
      </c>
      <c r="D250" s="21" t="s">
        <v>444</v>
      </c>
      <c r="E250" s="21" t="s">
        <v>337</v>
      </c>
      <c r="F250" s="21" t="s">
        <v>338</v>
      </c>
      <c r="G250" s="21">
        <v>0</v>
      </c>
      <c r="H250" s="21">
        <v>31</v>
      </c>
      <c r="I250" s="25">
        <v>4</v>
      </c>
      <c r="J250" s="29">
        <v>3</v>
      </c>
      <c r="K250" s="29">
        <v>3</v>
      </c>
      <c r="L250" s="29"/>
      <c r="M250" s="29"/>
      <c r="N250" s="29"/>
      <c r="P250" s="23">
        <v>28</v>
      </c>
      <c r="Q250" s="23">
        <v>31</v>
      </c>
      <c r="R250" s="23">
        <v>4</v>
      </c>
      <c r="S250" s="23">
        <v>31</v>
      </c>
      <c r="T250" s="23">
        <v>0</v>
      </c>
      <c r="U250" s="23">
        <v>0</v>
      </c>
      <c r="V250" s="23">
        <v>1</v>
      </c>
      <c r="W250" s="33">
        <v>20</v>
      </c>
      <c r="X250" s="33"/>
      <c r="Y250" s="33"/>
      <c r="Z250" s="33">
        <v>50</v>
      </c>
      <c r="AA250" s="34"/>
      <c r="AB250" s="34"/>
      <c r="AC250" s="34"/>
      <c r="AD250" s="34"/>
      <c r="AE250" s="34"/>
      <c r="AF250" s="34"/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23">
        <v>0</v>
      </c>
      <c r="AN250" s="26">
        <v>0</v>
      </c>
      <c r="AO250" s="26" t="s">
        <v>339</v>
      </c>
      <c r="AP250" s="26">
        <v>31</v>
      </c>
    </row>
    <row r="251" spans="1:42" x14ac:dyDescent="0.15">
      <c r="A251" s="21" t="s">
        <v>127</v>
      </c>
      <c r="B251" s="21" t="s">
        <v>445</v>
      </c>
      <c r="C251" s="21" t="s">
        <v>171</v>
      </c>
      <c r="D251" s="21" t="s">
        <v>446</v>
      </c>
      <c r="E251" s="21" t="s">
        <v>337</v>
      </c>
      <c r="F251" s="21" t="s">
        <v>127</v>
      </c>
      <c r="G251" s="21">
        <v>0</v>
      </c>
      <c r="H251" s="21">
        <v>31</v>
      </c>
      <c r="I251" s="25">
        <v>5</v>
      </c>
      <c r="J251" s="29">
        <v>3</v>
      </c>
      <c r="K251" s="29">
        <v>3</v>
      </c>
      <c r="L251" s="29"/>
      <c r="M251" s="29"/>
      <c r="N251" s="29"/>
      <c r="P251" s="23">
        <v>28</v>
      </c>
      <c r="Q251" s="23">
        <v>31</v>
      </c>
      <c r="R251" s="23">
        <v>5</v>
      </c>
      <c r="S251" s="23">
        <v>31</v>
      </c>
      <c r="T251" s="23">
        <v>0</v>
      </c>
      <c r="U251" s="23">
        <v>0</v>
      </c>
      <c r="V251" s="23">
        <v>0</v>
      </c>
      <c r="W251" s="33">
        <v>0</v>
      </c>
      <c r="X251" s="33">
        <v>20</v>
      </c>
      <c r="Y251" s="33"/>
      <c r="Z251" s="33"/>
      <c r="AA251" s="34"/>
      <c r="AB251" s="34"/>
      <c r="AC251" s="34"/>
      <c r="AD251" s="34"/>
      <c r="AE251" s="34"/>
      <c r="AF251" s="34"/>
      <c r="AH251" s="23">
        <v>0</v>
      </c>
      <c r="AI251" s="23">
        <v>0</v>
      </c>
      <c r="AJ251" s="23">
        <v>0</v>
      </c>
      <c r="AK251" s="23">
        <v>0</v>
      </c>
      <c r="AL251" s="23">
        <v>0</v>
      </c>
      <c r="AM251" s="23">
        <v>0</v>
      </c>
      <c r="AN251" s="26">
        <v>0</v>
      </c>
      <c r="AO251" s="26" t="s">
        <v>339</v>
      </c>
      <c r="AP251" s="26">
        <v>31</v>
      </c>
    </row>
    <row r="252" spans="1:42" x14ac:dyDescent="0.15">
      <c r="A252" s="21" t="s">
        <v>127</v>
      </c>
      <c r="B252" s="21" t="s">
        <v>445</v>
      </c>
      <c r="C252" s="21" t="s">
        <v>171</v>
      </c>
      <c r="D252" s="21" t="s">
        <v>447</v>
      </c>
      <c r="E252" s="21" t="s">
        <v>337</v>
      </c>
      <c r="F252" s="21" t="s">
        <v>127</v>
      </c>
      <c r="G252" s="21">
        <v>0</v>
      </c>
      <c r="H252" s="21">
        <v>31</v>
      </c>
      <c r="I252" s="25">
        <v>5</v>
      </c>
      <c r="J252" s="29">
        <v>6</v>
      </c>
      <c r="K252" s="29">
        <v>4</v>
      </c>
      <c r="L252" s="29">
        <v>2</v>
      </c>
      <c r="M252" s="29"/>
      <c r="N252" s="29"/>
      <c r="P252" s="23">
        <v>25</v>
      </c>
      <c r="Q252" s="23">
        <v>29</v>
      </c>
      <c r="R252" s="23">
        <v>4</v>
      </c>
      <c r="S252" s="23">
        <v>29</v>
      </c>
      <c r="T252" s="23">
        <v>0</v>
      </c>
      <c r="U252" s="23">
        <v>2</v>
      </c>
      <c r="V252" s="23">
        <v>0</v>
      </c>
      <c r="W252" s="33">
        <v>0</v>
      </c>
      <c r="X252" s="33">
        <v>10</v>
      </c>
      <c r="Y252" s="33"/>
      <c r="Z252" s="33"/>
      <c r="AA252" s="34"/>
      <c r="AB252" s="34"/>
      <c r="AC252" s="34"/>
      <c r="AD252" s="34"/>
      <c r="AE252" s="34"/>
      <c r="AF252" s="34"/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23">
        <v>0</v>
      </c>
      <c r="AN252" s="26">
        <v>0</v>
      </c>
      <c r="AO252" s="26" t="s">
        <v>339</v>
      </c>
      <c r="AP252" s="26">
        <v>29</v>
      </c>
    </row>
    <row r="253" spans="1:42" x14ac:dyDescent="0.15">
      <c r="A253" s="21" t="s">
        <v>127</v>
      </c>
      <c r="B253" s="21" t="s">
        <v>448</v>
      </c>
      <c r="C253" s="21" t="s">
        <v>171</v>
      </c>
      <c r="D253" s="21" t="s">
        <v>449</v>
      </c>
      <c r="E253" s="21" t="s">
        <v>337</v>
      </c>
      <c r="F253" s="21" t="s">
        <v>127</v>
      </c>
      <c r="G253" s="21">
        <v>0</v>
      </c>
      <c r="H253" s="21">
        <v>31</v>
      </c>
      <c r="I253" s="25">
        <v>5</v>
      </c>
      <c r="J253" s="29">
        <v>12</v>
      </c>
      <c r="K253" s="29">
        <v>3</v>
      </c>
      <c r="L253" s="29">
        <v>9</v>
      </c>
      <c r="M253" s="29"/>
      <c r="N253" s="29"/>
      <c r="P253" s="23">
        <v>19</v>
      </c>
      <c r="Q253" s="23">
        <v>22</v>
      </c>
      <c r="R253" s="23">
        <v>3</v>
      </c>
      <c r="S253" s="23">
        <v>22</v>
      </c>
      <c r="T253" s="23">
        <v>0</v>
      </c>
      <c r="U253" s="23">
        <v>9</v>
      </c>
      <c r="V253" s="23">
        <v>0</v>
      </c>
      <c r="W253" s="33">
        <v>0</v>
      </c>
      <c r="X253" s="33"/>
      <c r="Y253" s="33"/>
      <c r="Z253" s="33"/>
      <c r="AA253" s="34"/>
      <c r="AB253" s="34"/>
      <c r="AC253" s="34"/>
      <c r="AD253" s="34"/>
      <c r="AE253" s="34"/>
      <c r="AF253" s="34"/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23">
        <v>0</v>
      </c>
      <c r="AN253" s="26">
        <v>0</v>
      </c>
      <c r="AO253" s="26" t="s">
        <v>339</v>
      </c>
      <c r="AP253" s="26">
        <v>22</v>
      </c>
    </row>
    <row r="254" spans="1:42" x14ac:dyDescent="0.15">
      <c r="A254" s="21" t="s">
        <v>127</v>
      </c>
      <c r="B254" s="21" t="s">
        <v>448</v>
      </c>
      <c r="C254" s="21" t="s">
        <v>171</v>
      </c>
      <c r="D254" s="21" t="s">
        <v>450</v>
      </c>
      <c r="E254" s="21" t="s">
        <v>337</v>
      </c>
      <c r="F254" s="21" t="s">
        <v>127</v>
      </c>
      <c r="G254" s="21">
        <v>0</v>
      </c>
      <c r="H254" s="21">
        <v>31</v>
      </c>
      <c r="I254" s="25">
        <v>5</v>
      </c>
      <c r="J254" s="29">
        <v>4</v>
      </c>
      <c r="K254" s="29">
        <v>4</v>
      </c>
      <c r="L254" s="29"/>
      <c r="M254" s="29"/>
      <c r="N254" s="29"/>
      <c r="P254" s="23">
        <v>27</v>
      </c>
      <c r="Q254" s="23">
        <v>31</v>
      </c>
      <c r="R254" s="23">
        <v>5</v>
      </c>
      <c r="S254" s="23">
        <v>31</v>
      </c>
      <c r="T254" s="23">
        <v>0</v>
      </c>
      <c r="U254" s="23">
        <v>0</v>
      </c>
      <c r="V254" s="23">
        <v>1</v>
      </c>
      <c r="W254" s="33">
        <v>20</v>
      </c>
      <c r="X254" s="33"/>
      <c r="Y254" s="33"/>
      <c r="Z254" s="33">
        <v>50</v>
      </c>
      <c r="AA254" s="34"/>
      <c r="AB254" s="34"/>
      <c r="AC254" s="34"/>
      <c r="AD254" s="34"/>
      <c r="AE254" s="34"/>
      <c r="AF254" s="34"/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23">
        <v>0</v>
      </c>
      <c r="AN254" s="26">
        <v>0</v>
      </c>
      <c r="AO254" s="26" t="s">
        <v>339</v>
      </c>
      <c r="AP254" s="26">
        <v>31</v>
      </c>
    </row>
    <row r="255" spans="1:42" x14ac:dyDescent="0.15">
      <c r="A255" s="21" t="s">
        <v>127</v>
      </c>
      <c r="B255" s="21" t="s">
        <v>448</v>
      </c>
      <c r="C255" s="21" t="s">
        <v>171</v>
      </c>
      <c r="D255" s="21" t="s">
        <v>451</v>
      </c>
      <c r="E255" s="21" t="s">
        <v>337</v>
      </c>
      <c r="F255" s="21" t="s">
        <v>127</v>
      </c>
      <c r="G255" s="21">
        <v>0</v>
      </c>
      <c r="H255" s="21">
        <v>31</v>
      </c>
      <c r="I255" s="25">
        <v>5</v>
      </c>
      <c r="J255" s="29">
        <v>5</v>
      </c>
      <c r="K255" s="29">
        <v>5</v>
      </c>
      <c r="L255" s="29"/>
      <c r="M255" s="29"/>
      <c r="N255" s="29"/>
      <c r="P255" s="23">
        <v>26</v>
      </c>
      <c r="Q255" s="23">
        <v>31</v>
      </c>
      <c r="R255" s="23">
        <v>5</v>
      </c>
      <c r="S255" s="23">
        <v>31</v>
      </c>
      <c r="T255" s="23">
        <v>0</v>
      </c>
      <c r="U255" s="23">
        <v>0</v>
      </c>
      <c r="V255" s="23">
        <v>0</v>
      </c>
      <c r="W255" s="33">
        <v>0</v>
      </c>
      <c r="X255" s="33"/>
      <c r="Y255" s="33"/>
      <c r="Z255" s="33"/>
      <c r="AA255" s="34"/>
      <c r="AB255" s="34"/>
      <c r="AC255" s="34"/>
      <c r="AD255" s="34"/>
      <c r="AE255" s="34"/>
      <c r="AF255" s="34"/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23">
        <v>0</v>
      </c>
      <c r="AN255" s="26">
        <v>0</v>
      </c>
      <c r="AO255" s="26" t="s">
        <v>339</v>
      </c>
      <c r="AP255" s="26">
        <v>31</v>
      </c>
    </row>
    <row r="256" spans="1:42" x14ac:dyDescent="0.15">
      <c r="A256" s="21" t="s">
        <v>127</v>
      </c>
      <c r="B256" s="21" t="s">
        <v>448</v>
      </c>
      <c r="C256" s="21" t="s">
        <v>171</v>
      </c>
      <c r="D256" s="21" t="s">
        <v>452</v>
      </c>
      <c r="E256" s="21" t="s">
        <v>337</v>
      </c>
      <c r="F256" s="21" t="s">
        <v>127</v>
      </c>
      <c r="G256" s="21">
        <v>0</v>
      </c>
      <c r="H256" s="21">
        <v>31</v>
      </c>
      <c r="I256" s="25">
        <v>5</v>
      </c>
      <c r="J256" s="29">
        <v>5</v>
      </c>
      <c r="K256" s="29">
        <v>5</v>
      </c>
      <c r="L256" s="29"/>
      <c r="M256" s="29"/>
      <c r="N256" s="29"/>
      <c r="P256" s="23">
        <v>26</v>
      </c>
      <c r="Q256" s="23">
        <v>31</v>
      </c>
      <c r="R256" s="23">
        <v>5</v>
      </c>
      <c r="S256" s="23">
        <v>31</v>
      </c>
      <c r="T256" s="23">
        <v>0</v>
      </c>
      <c r="U256" s="23">
        <v>0</v>
      </c>
      <c r="V256" s="23">
        <v>0</v>
      </c>
      <c r="W256" s="33">
        <v>0</v>
      </c>
      <c r="X256" s="33">
        <v>20</v>
      </c>
      <c r="Y256" s="33"/>
      <c r="Z256" s="33"/>
      <c r="AA256" s="34"/>
      <c r="AB256" s="34"/>
      <c r="AC256" s="34"/>
      <c r="AD256" s="34"/>
      <c r="AE256" s="34"/>
      <c r="AF256" s="34"/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23">
        <v>0</v>
      </c>
      <c r="AN256" s="26">
        <v>0</v>
      </c>
      <c r="AO256" s="26" t="s">
        <v>339</v>
      </c>
      <c r="AP256" s="26">
        <v>31</v>
      </c>
    </row>
    <row r="257" spans="1:42" x14ac:dyDescent="0.15">
      <c r="A257" s="21" t="s">
        <v>453</v>
      </c>
      <c r="B257" s="21" t="s">
        <v>15</v>
      </c>
      <c r="C257" s="21" t="s">
        <v>171</v>
      </c>
      <c r="D257" s="21" t="s">
        <v>454</v>
      </c>
      <c r="E257" s="21" t="s">
        <v>337</v>
      </c>
      <c r="F257" s="21" t="s">
        <v>338</v>
      </c>
      <c r="G257" s="21">
        <v>0</v>
      </c>
      <c r="H257" s="21">
        <v>31</v>
      </c>
      <c r="I257" s="25">
        <v>4</v>
      </c>
      <c r="J257" s="29">
        <v>4</v>
      </c>
      <c r="K257" s="29">
        <v>4</v>
      </c>
      <c r="L257" s="29"/>
      <c r="M257" s="29"/>
      <c r="N257" s="29"/>
      <c r="P257" s="23">
        <v>27</v>
      </c>
      <c r="Q257" s="23">
        <v>31</v>
      </c>
      <c r="R257" s="23">
        <v>4</v>
      </c>
      <c r="S257" s="23">
        <v>31</v>
      </c>
      <c r="T257" s="23">
        <v>0</v>
      </c>
      <c r="U257" s="23">
        <v>0</v>
      </c>
      <c r="V257" s="23">
        <v>0</v>
      </c>
      <c r="W257" s="33">
        <v>0</v>
      </c>
      <c r="X257" s="33">
        <v>20</v>
      </c>
      <c r="Y257" s="33">
        <v>20</v>
      </c>
      <c r="Z257" s="33"/>
      <c r="AA257" s="34"/>
      <c r="AB257" s="34"/>
      <c r="AC257" s="34"/>
      <c r="AD257" s="34"/>
      <c r="AE257" s="34"/>
      <c r="AF257" s="34"/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23">
        <v>0</v>
      </c>
      <c r="AN257" s="26">
        <v>0</v>
      </c>
      <c r="AO257" s="26" t="s">
        <v>339</v>
      </c>
      <c r="AP257" s="26">
        <v>31</v>
      </c>
    </row>
    <row r="258" spans="1:42" x14ac:dyDescent="0.15">
      <c r="A258" s="21" t="s">
        <v>453</v>
      </c>
      <c r="B258" s="21" t="s">
        <v>455</v>
      </c>
      <c r="C258" s="21" t="s">
        <v>171</v>
      </c>
      <c r="D258" s="21" t="s">
        <v>456</v>
      </c>
      <c r="E258" s="21" t="s">
        <v>337</v>
      </c>
      <c r="F258" s="21" t="s">
        <v>338</v>
      </c>
      <c r="G258" s="21">
        <v>0</v>
      </c>
      <c r="H258" s="21">
        <v>31</v>
      </c>
      <c r="I258" s="25">
        <v>4</v>
      </c>
      <c r="J258" s="29">
        <v>4</v>
      </c>
      <c r="K258" s="29">
        <v>4</v>
      </c>
      <c r="L258" s="29"/>
      <c r="M258" s="29"/>
      <c r="N258" s="29"/>
      <c r="P258" s="23">
        <v>27</v>
      </c>
      <c r="Q258" s="23">
        <v>31</v>
      </c>
      <c r="R258" s="23">
        <v>4</v>
      </c>
      <c r="S258" s="23">
        <v>31</v>
      </c>
      <c r="T258" s="23">
        <v>0</v>
      </c>
      <c r="U258" s="23">
        <v>0</v>
      </c>
      <c r="V258" s="23">
        <v>0</v>
      </c>
      <c r="W258" s="33">
        <v>0</v>
      </c>
      <c r="X258" s="33">
        <v>10</v>
      </c>
      <c r="Y258" s="33"/>
      <c r="Z258" s="33"/>
      <c r="AA258" s="34"/>
      <c r="AB258" s="34"/>
      <c r="AC258" s="34"/>
      <c r="AD258" s="34"/>
      <c r="AE258" s="34"/>
      <c r="AF258" s="34"/>
      <c r="AH258" s="23">
        <v>0</v>
      </c>
      <c r="AI258" s="23">
        <v>0</v>
      </c>
      <c r="AJ258" s="23">
        <v>0</v>
      </c>
      <c r="AK258" s="23">
        <v>0</v>
      </c>
      <c r="AL258" s="23">
        <v>0</v>
      </c>
      <c r="AM258" s="23">
        <v>0</v>
      </c>
      <c r="AN258" s="26">
        <v>0</v>
      </c>
      <c r="AO258" s="26" t="s">
        <v>339</v>
      </c>
      <c r="AP258" s="26">
        <v>31</v>
      </c>
    </row>
    <row r="259" spans="1:42" x14ac:dyDescent="0.15">
      <c r="A259" s="21" t="s">
        <v>453</v>
      </c>
      <c r="B259" s="21" t="s">
        <v>457</v>
      </c>
      <c r="C259" s="21" t="s">
        <v>171</v>
      </c>
      <c r="D259" s="21" t="s">
        <v>458</v>
      </c>
      <c r="E259" s="21" t="s">
        <v>337</v>
      </c>
      <c r="F259" s="21" t="s">
        <v>338</v>
      </c>
      <c r="G259" s="21">
        <v>0</v>
      </c>
      <c r="H259" s="21">
        <v>31</v>
      </c>
      <c r="I259" s="25">
        <v>4</v>
      </c>
      <c r="J259" s="29">
        <v>5</v>
      </c>
      <c r="K259" s="29">
        <v>4</v>
      </c>
      <c r="L259" s="29">
        <v>1</v>
      </c>
      <c r="M259" s="29"/>
      <c r="N259" s="29"/>
      <c r="P259" s="23">
        <v>26</v>
      </c>
      <c r="Q259" s="23">
        <v>30</v>
      </c>
      <c r="R259" s="23">
        <v>4</v>
      </c>
      <c r="S259" s="23">
        <v>30</v>
      </c>
      <c r="T259" s="23">
        <v>0</v>
      </c>
      <c r="U259" s="23">
        <v>1</v>
      </c>
      <c r="V259" s="23">
        <v>0</v>
      </c>
      <c r="W259" s="33">
        <v>0</v>
      </c>
      <c r="X259" s="33">
        <v>90</v>
      </c>
      <c r="Y259" s="33">
        <v>10</v>
      </c>
      <c r="Z259" s="33"/>
      <c r="AA259" s="34"/>
      <c r="AB259" s="34"/>
      <c r="AC259" s="34"/>
      <c r="AD259" s="34"/>
      <c r="AE259" s="34"/>
      <c r="AF259" s="34"/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23">
        <v>0</v>
      </c>
      <c r="AN259" s="26">
        <v>0</v>
      </c>
      <c r="AO259" s="26" t="s">
        <v>339</v>
      </c>
      <c r="AP259" s="26">
        <v>30</v>
      </c>
    </row>
    <row r="260" spans="1:42" x14ac:dyDescent="0.15">
      <c r="A260" s="21" t="s">
        <v>453</v>
      </c>
      <c r="B260" s="21" t="s">
        <v>455</v>
      </c>
      <c r="C260" s="21" t="s">
        <v>171</v>
      </c>
      <c r="D260" s="21" t="s">
        <v>459</v>
      </c>
      <c r="E260" s="21" t="s">
        <v>337</v>
      </c>
      <c r="F260" s="21" t="s">
        <v>338</v>
      </c>
      <c r="G260" s="21">
        <v>0</v>
      </c>
      <c r="H260" s="21">
        <v>31</v>
      </c>
      <c r="I260" s="25">
        <v>4</v>
      </c>
      <c r="J260" s="29">
        <v>4</v>
      </c>
      <c r="K260" s="29">
        <v>4</v>
      </c>
      <c r="L260" s="29"/>
      <c r="M260" s="29"/>
      <c r="N260" s="29"/>
      <c r="P260" s="23">
        <v>27</v>
      </c>
      <c r="Q260" s="23">
        <v>31</v>
      </c>
      <c r="R260" s="23">
        <v>4</v>
      </c>
      <c r="S260" s="23">
        <v>31</v>
      </c>
      <c r="T260" s="23">
        <v>0</v>
      </c>
      <c r="U260" s="23">
        <v>0</v>
      </c>
      <c r="V260" s="23">
        <v>0</v>
      </c>
      <c r="W260" s="33">
        <v>0</v>
      </c>
      <c r="X260" s="33">
        <v>120</v>
      </c>
      <c r="Y260" s="33">
        <v>50</v>
      </c>
      <c r="Z260" s="33"/>
      <c r="AA260" s="34"/>
      <c r="AB260" s="34"/>
      <c r="AC260" s="34"/>
      <c r="AD260" s="34"/>
      <c r="AE260" s="34"/>
      <c r="AF260" s="34"/>
      <c r="AH260" s="23">
        <v>0</v>
      </c>
      <c r="AI260" s="23">
        <v>0</v>
      </c>
      <c r="AJ260" s="23">
        <v>0</v>
      </c>
      <c r="AK260" s="23">
        <v>0</v>
      </c>
      <c r="AL260" s="23">
        <v>0</v>
      </c>
      <c r="AM260" s="23">
        <v>0</v>
      </c>
      <c r="AN260" s="26">
        <v>0</v>
      </c>
      <c r="AO260" s="26" t="s">
        <v>339</v>
      </c>
      <c r="AP260" s="26">
        <v>31</v>
      </c>
    </row>
    <row r="261" spans="1:42" x14ac:dyDescent="0.15">
      <c r="A261" s="21" t="s">
        <v>453</v>
      </c>
      <c r="B261" s="21" t="s">
        <v>457</v>
      </c>
      <c r="C261" s="21" t="s">
        <v>171</v>
      </c>
      <c r="D261" s="21" t="s">
        <v>460</v>
      </c>
      <c r="E261" s="21" t="s">
        <v>337</v>
      </c>
      <c r="F261" s="21" t="s">
        <v>338</v>
      </c>
      <c r="G261" s="21">
        <v>0</v>
      </c>
      <c r="H261" s="21">
        <v>31</v>
      </c>
      <c r="I261" s="25">
        <v>4</v>
      </c>
      <c r="J261" s="29">
        <v>4</v>
      </c>
      <c r="K261" s="29">
        <v>4</v>
      </c>
      <c r="L261" s="29"/>
      <c r="M261" s="29"/>
      <c r="N261" s="29"/>
      <c r="P261" s="23">
        <v>27</v>
      </c>
      <c r="Q261" s="23">
        <v>31</v>
      </c>
      <c r="R261" s="23">
        <v>4</v>
      </c>
      <c r="S261" s="23">
        <v>31</v>
      </c>
      <c r="T261" s="23">
        <v>0</v>
      </c>
      <c r="U261" s="23">
        <v>0</v>
      </c>
      <c r="V261" s="23">
        <v>0</v>
      </c>
      <c r="W261" s="33">
        <v>0</v>
      </c>
      <c r="X261" s="33"/>
      <c r="Y261" s="33"/>
      <c r="Z261" s="33"/>
      <c r="AA261" s="34"/>
      <c r="AB261" s="34"/>
      <c r="AC261" s="34"/>
      <c r="AD261" s="34"/>
      <c r="AE261" s="34"/>
      <c r="AF261" s="34"/>
      <c r="AH261" s="23">
        <v>0</v>
      </c>
      <c r="AI261" s="23">
        <v>0</v>
      </c>
      <c r="AJ261" s="23">
        <v>0</v>
      </c>
      <c r="AK261" s="23">
        <v>0</v>
      </c>
      <c r="AL261" s="23">
        <v>0</v>
      </c>
      <c r="AM261" s="23">
        <v>0</v>
      </c>
      <c r="AN261" s="26">
        <v>0</v>
      </c>
      <c r="AO261" s="26" t="s">
        <v>339</v>
      </c>
      <c r="AP261" s="26">
        <v>31</v>
      </c>
    </row>
    <row r="262" spans="1:42" x14ac:dyDescent="0.15">
      <c r="A262" s="21" t="s">
        <v>453</v>
      </c>
      <c r="B262" s="21" t="s">
        <v>457</v>
      </c>
      <c r="C262" s="21" t="s">
        <v>171</v>
      </c>
      <c r="D262" s="21" t="s">
        <v>461</v>
      </c>
      <c r="E262" s="21" t="s">
        <v>337</v>
      </c>
      <c r="F262" s="21" t="s">
        <v>338</v>
      </c>
      <c r="G262" s="21">
        <v>0</v>
      </c>
      <c r="H262" s="21">
        <v>31</v>
      </c>
      <c r="I262" s="25">
        <v>4</v>
      </c>
      <c r="J262" s="29">
        <v>4</v>
      </c>
      <c r="K262" s="29">
        <v>4</v>
      </c>
      <c r="L262" s="29"/>
      <c r="M262" s="29"/>
      <c r="N262" s="29"/>
      <c r="P262" s="23">
        <v>27</v>
      </c>
      <c r="Q262" s="23">
        <v>31</v>
      </c>
      <c r="R262" s="23">
        <v>4</v>
      </c>
      <c r="S262" s="23">
        <v>31</v>
      </c>
      <c r="T262" s="23">
        <v>0</v>
      </c>
      <c r="U262" s="23">
        <v>0</v>
      </c>
      <c r="V262" s="23">
        <v>0</v>
      </c>
      <c r="W262" s="33">
        <v>0</v>
      </c>
      <c r="X262" s="33">
        <v>20</v>
      </c>
      <c r="Y262" s="33">
        <v>20</v>
      </c>
      <c r="Z262" s="33"/>
      <c r="AA262" s="34"/>
      <c r="AB262" s="34"/>
      <c r="AC262" s="34"/>
      <c r="AD262" s="34"/>
      <c r="AE262" s="34"/>
      <c r="AF262" s="34"/>
      <c r="AH262" s="23">
        <v>0</v>
      </c>
      <c r="AI262" s="23">
        <v>0</v>
      </c>
      <c r="AJ262" s="23">
        <v>0</v>
      </c>
      <c r="AK262" s="23">
        <v>0</v>
      </c>
      <c r="AL262" s="23">
        <v>0</v>
      </c>
      <c r="AM262" s="23">
        <v>0</v>
      </c>
      <c r="AN262" s="26">
        <v>0</v>
      </c>
      <c r="AO262" s="26" t="s">
        <v>339</v>
      </c>
      <c r="AP262" s="26">
        <v>31</v>
      </c>
    </row>
    <row r="263" spans="1:42" x14ac:dyDescent="0.15">
      <c r="A263" s="21" t="s">
        <v>453</v>
      </c>
      <c r="B263" s="21" t="s">
        <v>457</v>
      </c>
      <c r="C263" s="21" t="s">
        <v>171</v>
      </c>
      <c r="D263" s="21" t="s">
        <v>462</v>
      </c>
      <c r="E263" s="21" t="s">
        <v>337</v>
      </c>
      <c r="F263" s="21" t="s">
        <v>338</v>
      </c>
      <c r="G263" s="21">
        <v>0</v>
      </c>
      <c r="H263" s="21">
        <v>31</v>
      </c>
      <c r="I263" s="25">
        <v>4</v>
      </c>
      <c r="J263" s="29">
        <v>4</v>
      </c>
      <c r="K263" s="29">
        <v>4</v>
      </c>
      <c r="L263" s="29"/>
      <c r="M263" s="29"/>
      <c r="N263" s="29"/>
      <c r="P263" s="23">
        <v>27</v>
      </c>
      <c r="Q263" s="23">
        <v>31</v>
      </c>
      <c r="R263" s="23">
        <v>4</v>
      </c>
      <c r="S263" s="23">
        <v>31</v>
      </c>
      <c r="T263" s="23">
        <v>0</v>
      </c>
      <c r="U263" s="23">
        <v>0</v>
      </c>
      <c r="V263" s="23">
        <v>0</v>
      </c>
      <c r="W263" s="33">
        <v>0</v>
      </c>
      <c r="X263" s="33"/>
      <c r="Y263" s="33"/>
      <c r="Z263" s="33"/>
      <c r="AA263" s="34"/>
      <c r="AB263" s="34"/>
      <c r="AC263" s="34"/>
      <c r="AD263" s="34"/>
      <c r="AE263" s="34"/>
      <c r="AF263" s="34"/>
      <c r="AH263" s="23">
        <v>0</v>
      </c>
      <c r="AI263" s="23">
        <v>0</v>
      </c>
      <c r="AJ263" s="23">
        <v>0</v>
      </c>
      <c r="AK263" s="23">
        <v>0</v>
      </c>
      <c r="AL263" s="23">
        <v>0</v>
      </c>
      <c r="AM263" s="23">
        <v>0</v>
      </c>
      <c r="AN263" s="26">
        <v>0</v>
      </c>
      <c r="AO263" s="26" t="s">
        <v>339</v>
      </c>
      <c r="AP263" s="26">
        <v>31</v>
      </c>
    </row>
    <row r="264" spans="1:42" x14ac:dyDescent="0.15">
      <c r="A264" s="21" t="s">
        <v>463</v>
      </c>
      <c r="B264" s="21" t="s">
        <v>15</v>
      </c>
      <c r="C264" s="21" t="s">
        <v>171</v>
      </c>
      <c r="D264" s="21" t="s">
        <v>464</v>
      </c>
      <c r="E264" s="21" t="s">
        <v>337</v>
      </c>
      <c r="F264" s="21" t="s">
        <v>338</v>
      </c>
      <c r="G264" s="21">
        <v>0</v>
      </c>
      <c r="H264" s="21">
        <v>31</v>
      </c>
      <c r="I264" s="25">
        <v>4</v>
      </c>
      <c r="J264" s="29">
        <v>4</v>
      </c>
      <c r="K264" s="29">
        <v>4</v>
      </c>
      <c r="L264" s="29"/>
      <c r="M264" s="29"/>
      <c r="N264" s="29"/>
      <c r="P264" s="23">
        <v>27</v>
      </c>
      <c r="Q264" s="23">
        <v>31</v>
      </c>
      <c r="R264" s="23">
        <v>4</v>
      </c>
      <c r="S264" s="23">
        <v>31</v>
      </c>
      <c r="T264" s="23">
        <v>0</v>
      </c>
      <c r="U264" s="23">
        <v>0</v>
      </c>
      <c r="V264" s="23">
        <v>0</v>
      </c>
      <c r="W264" s="33">
        <v>0</v>
      </c>
      <c r="X264" s="33">
        <v>20</v>
      </c>
      <c r="Y264" s="33"/>
      <c r="Z264" s="33"/>
      <c r="AA264" s="34"/>
      <c r="AB264" s="34"/>
      <c r="AC264" s="34"/>
      <c r="AD264" s="34"/>
      <c r="AE264" s="34"/>
      <c r="AF264" s="34"/>
      <c r="AH264" s="23">
        <v>0</v>
      </c>
      <c r="AI264" s="23">
        <v>0</v>
      </c>
      <c r="AJ264" s="23">
        <v>0</v>
      </c>
      <c r="AK264" s="23">
        <v>0</v>
      </c>
      <c r="AL264" s="23">
        <v>0</v>
      </c>
      <c r="AM264" s="23">
        <v>0</v>
      </c>
      <c r="AN264" s="26">
        <v>0</v>
      </c>
      <c r="AO264" s="26" t="s">
        <v>339</v>
      </c>
      <c r="AP264" s="26">
        <v>31</v>
      </c>
    </row>
    <row r="265" spans="1:42" x14ac:dyDescent="0.15">
      <c r="A265" s="21" t="s">
        <v>463</v>
      </c>
      <c r="B265" s="21" t="s">
        <v>457</v>
      </c>
      <c r="C265" s="21" t="s">
        <v>171</v>
      </c>
      <c r="D265" s="21" t="s">
        <v>465</v>
      </c>
      <c r="E265" s="21" t="s">
        <v>337</v>
      </c>
      <c r="F265" s="21" t="s">
        <v>338</v>
      </c>
      <c r="G265" s="21">
        <v>0</v>
      </c>
      <c r="H265" s="21">
        <v>31</v>
      </c>
      <c r="I265" s="25">
        <v>4</v>
      </c>
      <c r="J265" s="29">
        <v>4</v>
      </c>
      <c r="K265" s="29">
        <v>4</v>
      </c>
      <c r="L265" s="29"/>
      <c r="M265" s="29"/>
      <c r="N265" s="29"/>
      <c r="P265" s="23">
        <v>27</v>
      </c>
      <c r="Q265" s="23">
        <v>31</v>
      </c>
      <c r="R265" s="23">
        <v>4</v>
      </c>
      <c r="S265" s="23">
        <v>31</v>
      </c>
      <c r="T265" s="23">
        <v>0</v>
      </c>
      <c r="U265" s="23">
        <v>0</v>
      </c>
      <c r="V265" s="23">
        <v>0</v>
      </c>
      <c r="W265" s="33">
        <v>0</v>
      </c>
      <c r="X265" s="33"/>
      <c r="Y265" s="33">
        <v>10</v>
      </c>
      <c r="Z265" s="33"/>
      <c r="AA265" s="34"/>
      <c r="AB265" s="34"/>
      <c r="AC265" s="34"/>
      <c r="AD265" s="34"/>
      <c r="AE265" s="34"/>
      <c r="AF265" s="34"/>
      <c r="AH265" s="23">
        <v>0</v>
      </c>
      <c r="AI265" s="23">
        <v>0</v>
      </c>
      <c r="AJ265" s="23">
        <v>0</v>
      </c>
      <c r="AK265" s="23">
        <v>0</v>
      </c>
      <c r="AL265" s="23">
        <v>0</v>
      </c>
      <c r="AM265" s="23">
        <v>0</v>
      </c>
      <c r="AN265" s="26">
        <v>0</v>
      </c>
      <c r="AO265" s="26" t="s">
        <v>339</v>
      </c>
      <c r="AP265" s="26">
        <v>31</v>
      </c>
    </row>
    <row r="266" spans="1:42" x14ac:dyDescent="0.15">
      <c r="A266" s="21" t="s">
        <v>463</v>
      </c>
      <c r="B266" s="21" t="s">
        <v>457</v>
      </c>
      <c r="C266" s="21" t="s">
        <v>171</v>
      </c>
      <c r="D266" s="21" t="s">
        <v>466</v>
      </c>
      <c r="E266" s="21" t="s">
        <v>337</v>
      </c>
      <c r="F266" s="21" t="s">
        <v>338</v>
      </c>
      <c r="G266" s="21">
        <v>0</v>
      </c>
      <c r="H266" s="21">
        <v>31</v>
      </c>
      <c r="I266" s="25">
        <v>4</v>
      </c>
      <c r="J266" s="29">
        <v>4</v>
      </c>
      <c r="K266" s="29">
        <v>4</v>
      </c>
      <c r="L266" s="29"/>
      <c r="M266" s="29"/>
      <c r="N266" s="29"/>
      <c r="P266" s="23">
        <v>27</v>
      </c>
      <c r="Q266" s="23">
        <v>31</v>
      </c>
      <c r="R266" s="23">
        <v>4</v>
      </c>
      <c r="S266" s="23">
        <v>31</v>
      </c>
      <c r="T266" s="23">
        <v>0</v>
      </c>
      <c r="U266" s="23">
        <v>0</v>
      </c>
      <c r="V266" s="23">
        <v>0</v>
      </c>
      <c r="W266" s="33">
        <v>0</v>
      </c>
      <c r="X266" s="33"/>
      <c r="Y266" s="33">
        <v>30</v>
      </c>
      <c r="Z266" s="33"/>
      <c r="AA266" s="34"/>
      <c r="AB266" s="34"/>
      <c r="AC266" s="34"/>
      <c r="AD266" s="34"/>
      <c r="AE266" s="34"/>
      <c r="AF266" s="34"/>
      <c r="AH266" s="23">
        <v>0</v>
      </c>
      <c r="AI266" s="23">
        <v>0</v>
      </c>
      <c r="AJ266" s="23">
        <v>0</v>
      </c>
      <c r="AK266" s="23">
        <v>0</v>
      </c>
      <c r="AL266" s="23">
        <v>0</v>
      </c>
      <c r="AM266" s="23">
        <v>0</v>
      </c>
      <c r="AN266" s="26">
        <v>0</v>
      </c>
      <c r="AO266" s="26" t="s">
        <v>339</v>
      </c>
      <c r="AP266" s="26">
        <v>31</v>
      </c>
    </row>
    <row r="267" spans="1:42" x14ac:dyDescent="0.15">
      <c r="A267" s="21" t="s">
        <v>463</v>
      </c>
      <c r="B267" s="21" t="s">
        <v>457</v>
      </c>
      <c r="C267" s="21" t="s">
        <v>171</v>
      </c>
      <c r="D267" s="21" t="s">
        <v>467</v>
      </c>
      <c r="E267" s="21" t="s">
        <v>337</v>
      </c>
      <c r="F267" s="21" t="s">
        <v>338</v>
      </c>
      <c r="G267" s="21">
        <v>0</v>
      </c>
      <c r="H267" s="21">
        <v>31</v>
      </c>
      <c r="I267" s="25">
        <v>4</v>
      </c>
      <c r="J267" s="29">
        <v>4</v>
      </c>
      <c r="K267" s="29">
        <v>4</v>
      </c>
      <c r="L267" s="29"/>
      <c r="M267" s="29"/>
      <c r="N267" s="29"/>
      <c r="P267" s="23">
        <v>27</v>
      </c>
      <c r="Q267" s="23">
        <v>31</v>
      </c>
      <c r="R267" s="23">
        <v>4</v>
      </c>
      <c r="S267" s="23">
        <v>31</v>
      </c>
      <c r="T267" s="23">
        <v>0</v>
      </c>
      <c r="U267" s="23">
        <v>0</v>
      </c>
      <c r="V267" s="23">
        <v>0</v>
      </c>
      <c r="W267" s="33">
        <v>0</v>
      </c>
      <c r="X267" s="33"/>
      <c r="Y267" s="33"/>
      <c r="Z267" s="33"/>
      <c r="AA267" s="34"/>
      <c r="AB267" s="34"/>
      <c r="AC267" s="34"/>
      <c r="AD267" s="34"/>
      <c r="AE267" s="34"/>
      <c r="AF267" s="34"/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23">
        <v>0</v>
      </c>
      <c r="AN267" s="26">
        <v>0</v>
      </c>
      <c r="AO267" s="26" t="s">
        <v>339</v>
      </c>
      <c r="AP267" s="26">
        <v>31</v>
      </c>
    </row>
    <row r="268" spans="1:42" x14ac:dyDescent="0.15">
      <c r="A268" s="21" t="s">
        <v>463</v>
      </c>
      <c r="B268" s="21" t="s">
        <v>457</v>
      </c>
      <c r="C268" s="21" t="s">
        <v>171</v>
      </c>
      <c r="D268" s="21" t="s">
        <v>468</v>
      </c>
      <c r="E268" s="21" t="s">
        <v>337</v>
      </c>
      <c r="F268" s="21" t="s">
        <v>338</v>
      </c>
      <c r="G268" s="21">
        <v>0</v>
      </c>
      <c r="H268" s="21">
        <v>31</v>
      </c>
      <c r="I268" s="25">
        <v>4</v>
      </c>
      <c r="J268" s="29">
        <v>4</v>
      </c>
      <c r="K268" s="29">
        <v>4</v>
      </c>
      <c r="L268" s="29"/>
      <c r="M268" s="29"/>
      <c r="N268" s="29"/>
      <c r="P268" s="23">
        <v>27</v>
      </c>
      <c r="Q268" s="23">
        <v>31</v>
      </c>
      <c r="R268" s="23">
        <v>4</v>
      </c>
      <c r="S268" s="23">
        <v>31</v>
      </c>
      <c r="T268" s="23">
        <v>0</v>
      </c>
      <c r="U268" s="23">
        <v>0</v>
      </c>
      <c r="V268" s="23">
        <v>0</v>
      </c>
      <c r="W268" s="33">
        <v>0</v>
      </c>
      <c r="X268" s="33">
        <v>20</v>
      </c>
      <c r="Y268" s="33">
        <v>30</v>
      </c>
      <c r="Z268" s="33"/>
      <c r="AA268" s="34"/>
      <c r="AB268" s="34"/>
      <c r="AC268" s="34"/>
      <c r="AD268" s="34"/>
      <c r="AE268" s="34"/>
      <c r="AF268" s="34"/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23">
        <v>0</v>
      </c>
      <c r="AN268" s="26">
        <v>0</v>
      </c>
      <c r="AO268" s="26" t="s">
        <v>339</v>
      </c>
      <c r="AP268" s="26">
        <v>31</v>
      </c>
    </row>
    <row r="269" spans="1:42" x14ac:dyDescent="0.15">
      <c r="A269" s="21" t="s">
        <v>463</v>
      </c>
      <c r="B269" s="21" t="s">
        <v>457</v>
      </c>
      <c r="C269" s="21" t="s">
        <v>171</v>
      </c>
      <c r="D269" s="21" t="s">
        <v>469</v>
      </c>
      <c r="E269" s="21" t="s">
        <v>337</v>
      </c>
      <c r="F269" s="21" t="s">
        <v>338</v>
      </c>
      <c r="G269" s="21">
        <v>0</v>
      </c>
      <c r="H269" s="21">
        <v>31</v>
      </c>
      <c r="I269" s="25">
        <v>4</v>
      </c>
      <c r="J269" s="29">
        <v>4</v>
      </c>
      <c r="K269" s="29">
        <v>4</v>
      </c>
      <c r="L269" s="29"/>
      <c r="M269" s="29"/>
      <c r="N269" s="29"/>
      <c r="P269" s="23">
        <v>27</v>
      </c>
      <c r="Q269" s="23">
        <v>31</v>
      </c>
      <c r="R269" s="23">
        <v>4</v>
      </c>
      <c r="S269" s="23">
        <v>31</v>
      </c>
      <c r="T269" s="23">
        <v>0</v>
      </c>
      <c r="U269" s="23">
        <v>0</v>
      </c>
      <c r="V269" s="23">
        <v>0</v>
      </c>
      <c r="W269" s="33">
        <v>0</v>
      </c>
      <c r="X269" s="33"/>
      <c r="Y269" s="33">
        <v>10</v>
      </c>
      <c r="Z269" s="33"/>
      <c r="AA269" s="34"/>
      <c r="AB269" s="34"/>
      <c r="AC269" s="34"/>
      <c r="AD269" s="34"/>
      <c r="AE269" s="34"/>
      <c r="AF269" s="34"/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23">
        <v>0</v>
      </c>
      <c r="AN269" s="26">
        <v>0</v>
      </c>
      <c r="AO269" s="26" t="s">
        <v>339</v>
      </c>
      <c r="AP269" s="26">
        <v>31</v>
      </c>
    </row>
    <row r="270" spans="1:42" x14ac:dyDescent="0.15">
      <c r="A270" s="21" t="s">
        <v>127</v>
      </c>
      <c r="B270" s="21" t="s">
        <v>470</v>
      </c>
      <c r="C270" s="21">
        <v>0</v>
      </c>
      <c r="D270" s="21" t="s">
        <v>471</v>
      </c>
      <c r="E270" s="21" t="s">
        <v>337</v>
      </c>
      <c r="F270" s="21" t="s">
        <v>338</v>
      </c>
      <c r="G270" s="21">
        <v>0</v>
      </c>
      <c r="H270" s="21">
        <v>31</v>
      </c>
      <c r="I270" s="25">
        <v>4</v>
      </c>
      <c r="J270" s="29">
        <v>0</v>
      </c>
      <c r="K270" s="29"/>
      <c r="L270" s="29"/>
      <c r="M270" s="29"/>
      <c r="N270" s="29"/>
      <c r="P270" s="23">
        <v>31</v>
      </c>
      <c r="Q270" s="23">
        <v>31</v>
      </c>
      <c r="R270" s="23">
        <v>4</v>
      </c>
      <c r="S270" s="23">
        <v>31</v>
      </c>
      <c r="T270" s="23">
        <v>0</v>
      </c>
      <c r="U270" s="23">
        <v>0</v>
      </c>
      <c r="V270" s="23">
        <v>0</v>
      </c>
      <c r="W270" s="33">
        <v>0</v>
      </c>
      <c r="X270" s="33"/>
      <c r="Y270" s="33"/>
      <c r="Z270" s="33"/>
      <c r="AA270" s="34"/>
      <c r="AB270" s="34"/>
      <c r="AC270" s="34"/>
      <c r="AD270" s="34"/>
      <c r="AE270" s="34"/>
      <c r="AF270" s="34"/>
      <c r="AH270" s="23">
        <v>600</v>
      </c>
      <c r="AI270" s="23">
        <v>0</v>
      </c>
      <c r="AJ270" s="23">
        <v>0</v>
      </c>
      <c r="AK270" s="23">
        <v>0</v>
      </c>
      <c r="AL270" s="23">
        <v>0</v>
      </c>
      <c r="AM270" s="23">
        <v>0</v>
      </c>
      <c r="AN270" s="26">
        <v>0</v>
      </c>
      <c r="AO270" s="26" t="s">
        <v>339</v>
      </c>
      <c r="AP270" s="26">
        <v>31</v>
      </c>
    </row>
    <row r="271" spans="1:42" x14ac:dyDescent="0.15">
      <c r="A271" s="21" t="s">
        <v>53</v>
      </c>
      <c r="B271" s="21" t="s">
        <v>470</v>
      </c>
      <c r="C271" s="21">
        <v>0</v>
      </c>
      <c r="D271" s="21" t="s">
        <v>472</v>
      </c>
      <c r="E271" s="21" t="s">
        <v>337</v>
      </c>
      <c r="F271" s="21" t="s">
        <v>338</v>
      </c>
      <c r="G271" s="21">
        <v>0</v>
      </c>
      <c r="H271" s="21">
        <v>31</v>
      </c>
      <c r="I271" s="25">
        <v>4</v>
      </c>
      <c r="J271" s="29">
        <v>0</v>
      </c>
      <c r="K271" s="29"/>
      <c r="L271" s="29"/>
      <c r="M271" s="29"/>
      <c r="N271" s="29"/>
      <c r="P271" s="23">
        <v>31</v>
      </c>
      <c r="Q271" s="23">
        <v>31</v>
      </c>
      <c r="R271" s="23">
        <v>4</v>
      </c>
      <c r="S271" s="23">
        <v>31</v>
      </c>
      <c r="T271" s="23">
        <v>0</v>
      </c>
      <c r="U271" s="23">
        <v>0</v>
      </c>
      <c r="V271" s="23">
        <v>0</v>
      </c>
      <c r="W271" s="33">
        <v>0</v>
      </c>
      <c r="X271" s="33"/>
      <c r="Y271" s="33"/>
      <c r="Z271" s="33"/>
      <c r="AA271" s="34"/>
      <c r="AB271" s="34"/>
      <c r="AC271" s="34"/>
      <c r="AD271" s="34"/>
      <c r="AE271" s="34"/>
      <c r="AF271" s="34"/>
      <c r="AH271" s="23">
        <v>1400</v>
      </c>
      <c r="AI271" s="23">
        <v>0</v>
      </c>
      <c r="AJ271" s="23">
        <v>0</v>
      </c>
      <c r="AK271" s="23">
        <v>0</v>
      </c>
      <c r="AL271" s="23">
        <v>0</v>
      </c>
      <c r="AM271" s="23">
        <v>0</v>
      </c>
      <c r="AN271" s="26">
        <v>0</v>
      </c>
      <c r="AO271" s="26" t="s">
        <v>339</v>
      </c>
      <c r="AP271" s="26">
        <v>31</v>
      </c>
    </row>
    <row r="272" spans="1:42" x14ac:dyDescent="0.15">
      <c r="A272" s="21" t="s">
        <v>44</v>
      </c>
      <c r="B272" s="21" t="s">
        <v>470</v>
      </c>
      <c r="C272" s="21">
        <v>0</v>
      </c>
      <c r="D272" s="21" t="s">
        <v>473</v>
      </c>
      <c r="E272" s="21" t="s">
        <v>337</v>
      </c>
      <c r="F272" s="21" t="s">
        <v>338</v>
      </c>
      <c r="G272" s="21">
        <v>0</v>
      </c>
      <c r="H272" s="21">
        <v>31</v>
      </c>
      <c r="I272" s="25">
        <v>4</v>
      </c>
      <c r="J272" s="29">
        <v>0</v>
      </c>
      <c r="K272" s="29"/>
      <c r="L272" s="29"/>
      <c r="M272" s="29"/>
      <c r="N272" s="29"/>
      <c r="P272" s="23">
        <v>31</v>
      </c>
      <c r="Q272" s="23">
        <v>31</v>
      </c>
      <c r="R272" s="23">
        <v>4</v>
      </c>
      <c r="S272" s="23">
        <v>31</v>
      </c>
      <c r="T272" s="23">
        <v>0</v>
      </c>
      <c r="U272" s="23">
        <v>0</v>
      </c>
      <c r="V272" s="23">
        <v>0</v>
      </c>
      <c r="W272" s="33">
        <v>0</v>
      </c>
      <c r="X272" s="33"/>
      <c r="Y272" s="33"/>
      <c r="Z272" s="33"/>
      <c r="AA272" s="34"/>
      <c r="AB272" s="34"/>
      <c r="AC272" s="34"/>
      <c r="AD272" s="34"/>
      <c r="AE272" s="34"/>
      <c r="AF272" s="34"/>
      <c r="AH272" s="23">
        <v>1000</v>
      </c>
      <c r="AI272" s="23">
        <v>0</v>
      </c>
      <c r="AJ272" s="23">
        <v>0</v>
      </c>
      <c r="AK272" s="23">
        <v>0</v>
      </c>
      <c r="AL272" s="23">
        <v>0</v>
      </c>
      <c r="AM272" s="23">
        <v>0</v>
      </c>
      <c r="AN272" s="26">
        <v>0</v>
      </c>
      <c r="AO272" s="26" t="s">
        <v>339</v>
      </c>
      <c r="AP272" s="26">
        <v>31</v>
      </c>
    </row>
    <row r="273" spans="1:42" x14ac:dyDescent="0.15">
      <c r="A273" s="21">
        <v>468</v>
      </c>
      <c r="B273" s="21" t="s">
        <v>470</v>
      </c>
      <c r="C273" s="21">
        <v>0</v>
      </c>
      <c r="D273" s="21" t="s">
        <v>473</v>
      </c>
      <c r="E273" s="21" t="s">
        <v>337</v>
      </c>
      <c r="F273" s="21" t="s">
        <v>338</v>
      </c>
      <c r="G273" s="21">
        <v>0</v>
      </c>
      <c r="H273" s="21">
        <v>31</v>
      </c>
      <c r="I273" s="25">
        <v>4</v>
      </c>
      <c r="J273" s="29">
        <v>0</v>
      </c>
      <c r="K273" s="29"/>
      <c r="L273" s="29"/>
      <c r="M273" s="29"/>
      <c r="N273" s="29"/>
      <c r="P273" s="23">
        <v>31</v>
      </c>
      <c r="Q273" s="23">
        <v>31</v>
      </c>
      <c r="R273" s="23">
        <v>4</v>
      </c>
      <c r="S273" s="23">
        <v>31</v>
      </c>
      <c r="T273" s="23">
        <v>0</v>
      </c>
      <c r="U273" s="23">
        <v>0</v>
      </c>
      <c r="V273" s="23">
        <v>0</v>
      </c>
      <c r="W273" s="33">
        <v>0</v>
      </c>
      <c r="X273" s="33"/>
      <c r="Y273" s="33"/>
      <c r="Z273" s="33"/>
      <c r="AA273" s="34"/>
      <c r="AB273" s="34"/>
      <c r="AC273" s="34"/>
      <c r="AD273" s="34"/>
      <c r="AE273" s="34"/>
      <c r="AF273" s="34"/>
      <c r="AH273" s="23">
        <v>1000</v>
      </c>
      <c r="AI273" s="23">
        <v>0</v>
      </c>
      <c r="AJ273" s="23">
        <v>0</v>
      </c>
      <c r="AK273" s="23">
        <v>0</v>
      </c>
      <c r="AL273" s="23">
        <v>0</v>
      </c>
      <c r="AM273" s="23">
        <v>0</v>
      </c>
      <c r="AN273" s="26">
        <v>0</v>
      </c>
      <c r="AO273" s="26" t="s">
        <v>339</v>
      </c>
      <c r="AP273" s="26">
        <v>31</v>
      </c>
    </row>
    <row r="274" spans="1:42" x14ac:dyDescent="0.15">
      <c r="A274" s="21" t="s">
        <v>30</v>
      </c>
      <c r="B274" s="21" t="s">
        <v>470</v>
      </c>
      <c r="C274" s="21">
        <v>0</v>
      </c>
      <c r="D274" s="21" t="s">
        <v>474</v>
      </c>
      <c r="E274" s="21" t="s">
        <v>337</v>
      </c>
      <c r="F274" s="21" t="s">
        <v>338</v>
      </c>
      <c r="G274" s="21">
        <v>0</v>
      </c>
      <c r="H274" s="21">
        <v>31</v>
      </c>
      <c r="I274" s="25">
        <v>4</v>
      </c>
      <c r="J274" s="29">
        <v>0</v>
      </c>
      <c r="K274" s="29"/>
      <c r="L274" s="29"/>
      <c r="M274" s="29"/>
      <c r="N274" s="29"/>
      <c r="P274" s="23">
        <v>31</v>
      </c>
      <c r="Q274" s="23">
        <v>31</v>
      </c>
      <c r="R274" s="23">
        <v>4</v>
      </c>
      <c r="S274" s="23">
        <v>31</v>
      </c>
      <c r="T274" s="23">
        <v>0</v>
      </c>
      <c r="U274" s="23">
        <v>0</v>
      </c>
      <c r="V274" s="23">
        <v>0</v>
      </c>
      <c r="W274" s="33">
        <v>0</v>
      </c>
      <c r="X274" s="33"/>
      <c r="Y274" s="33"/>
      <c r="Z274" s="33"/>
      <c r="AA274" s="34"/>
      <c r="AB274" s="34"/>
      <c r="AC274" s="34"/>
      <c r="AD274" s="34"/>
      <c r="AE274" s="34"/>
      <c r="AF274" s="34"/>
      <c r="AH274" s="23">
        <v>3200</v>
      </c>
      <c r="AI274" s="23">
        <v>0</v>
      </c>
      <c r="AJ274" s="23">
        <v>0</v>
      </c>
      <c r="AK274" s="23">
        <v>0</v>
      </c>
      <c r="AL274" s="23">
        <v>0</v>
      </c>
      <c r="AM274" s="23">
        <v>0</v>
      </c>
      <c r="AN274" s="26">
        <v>0</v>
      </c>
      <c r="AO274" s="26" t="s">
        <v>339</v>
      </c>
      <c r="AP274" s="26">
        <v>31</v>
      </c>
    </row>
    <row r="275" spans="1:42" x14ac:dyDescent="0.15">
      <c r="A275" s="21" t="s">
        <v>14</v>
      </c>
      <c r="B275" s="21" t="s">
        <v>470</v>
      </c>
      <c r="C275" s="21">
        <v>0</v>
      </c>
      <c r="D275" s="21" t="s">
        <v>475</v>
      </c>
      <c r="E275" s="21" t="s">
        <v>337</v>
      </c>
      <c r="F275" s="21" t="s">
        <v>338</v>
      </c>
      <c r="G275" s="21">
        <v>0</v>
      </c>
      <c r="H275" s="21">
        <v>31</v>
      </c>
      <c r="I275" s="25">
        <v>4</v>
      </c>
      <c r="J275" s="29">
        <v>0</v>
      </c>
      <c r="K275" s="29"/>
      <c r="L275" s="29"/>
      <c r="M275" s="29"/>
      <c r="N275" s="29"/>
      <c r="P275" s="23">
        <v>31</v>
      </c>
      <c r="Q275" s="23">
        <v>31</v>
      </c>
      <c r="R275" s="23">
        <v>4</v>
      </c>
      <c r="S275" s="23">
        <v>31</v>
      </c>
      <c r="T275" s="23">
        <v>0</v>
      </c>
      <c r="U275" s="23">
        <v>0</v>
      </c>
      <c r="V275" s="23">
        <v>0</v>
      </c>
      <c r="W275" s="33">
        <v>0</v>
      </c>
      <c r="X275" s="33"/>
      <c r="Y275" s="33"/>
      <c r="Z275" s="33"/>
      <c r="AA275" s="34"/>
      <c r="AB275" s="34"/>
      <c r="AC275" s="34"/>
      <c r="AD275" s="34"/>
      <c r="AE275" s="34"/>
      <c r="AF275" s="34"/>
      <c r="AH275" s="23">
        <v>3200</v>
      </c>
      <c r="AI275" s="23">
        <v>0</v>
      </c>
      <c r="AJ275" s="23">
        <v>0</v>
      </c>
      <c r="AK275" s="23">
        <v>0</v>
      </c>
      <c r="AL275" s="23">
        <v>0</v>
      </c>
      <c r="AM275" s="23">
        <v>0</v>
      </c>
      <c r="AN275" s="26">
        <v>0</v>
      </c>
      <c r="AO275" s="26" t="s">
        <v>339</v>
      </c>
      <c r="AP275" s="26">
        <v>31</v>
      </c>
    </row>
    <row r="276" spans="1:42" x14ac:dyDescent="0.15">
      <c r="A276" s="21" t="s">
        <v>25</v>
      </c>
      <c r="B276" s="21" t="s">
        <v>470</v>
      </c>
      <c r="C276" s="21">
        <v>0</v>
      </c>
      <c r="D276" s="21" t="s">
        <v>476</v>
      </c>
      <c r="E276" s="21" t="s">
        <v>337</v>
      </c>
      <c r="F276" s="21" t="s">
        <v>338</v>
      </c>
      <c r="G276" s="21">
        <v>0</v>
      </c>
      <c r="H276" s="21">
        <v>31</v>
      </c>
      <c r="I276" s="25">
        <v>4</v>
      </c>
      <c r="J276" s="29">
        <v>0</v>
      </c>
      <c r="K276" s="29"/>
      <c r="L276" s="29"/>
      <c r="M276" s="29"/>
      <c r="N276" s="29"/>
      <c r="P276" s="23">
        <v>31</v>
      </c>
      <c r="Q276" s="23">
        <v>31</v>
      </c>
      <c r="R276" s="23">
        <v>4</v>
      </c>
      <c r="S276" s="23">
        <v>31</v>
      </c>
      <c r="T276" s="23">
        <v>0</v>
      </c>
      <c r="U276" s="23">
        <v>0</v>
      </c>
      <c r="V276" s="23">
        <v>0</v>
      </c>
      <c r="W276" s="33">
        <v>0</v>
      </c>
      <c r="X276" s="33"/>
      <c r="Y276" s="33"/>
      <c r="Z276" s="33"/>
      <c r="AA276" s="34"/>
      <c r="AB276" s="34"/>
      <c r="AC276" s="34"/>
      <c r="AD276" s="34"/>
      <c r="AE276" s="34"/>
      <c r="AF276" s="34"/>
      <c r="AH276" s="23">
        <v>1200</v>
      </c>
      <c r="AI276" s="23">
        <v>0</v>
      </c>
      <c r="AJ276" s="23">
        <v>0</v>
      </c>
      <c r="AK276" s="23">
        <v>0</v>
      </c>
      <c r="AL276" s="23">
        <v>0</v>
      </c>
      <c r="AM276" s="23">
        <v>0</v>
      </c>
      <c r="AN276" s="26">
        <v>0</v>
      </c>
      <c r="AO276" s="26" t="s">
        <v>339</v>
      </c>
      <c r="AP276" s="26">
        <v>31</v>
      </c>
    </row>
    <row r="277" spans="1:42" x14ac:dyDescent="0.15">
      <c r="A277" s="21" t="s">
        <v>49</v>
      </c>
      <c r="B277" s="21" t="s">
        <v>470</v>
      </c>
      <c r="C277" s="21">
        <v>0</v>
      </c>
      <c r="D277" s="21" t="s">
        <v>477</v>
      </c>
      <c r="E277" s="21" t="s">
        <v>337</v>
      </c>
      <c r="F277" s="21" t="s">
        <v>338</v>
      </c>
      <c r="G277" s="21">
        <v>0</v>
      </c>
      <c r="H277" s="21">
        <v>31</v>
      </c>
      <c r="I277" s="25">
        <v>4</v>
      </c>
      <c r="J277" s="29">
        <v>0</v>
      </c>
      <c r="K277" s="29"/>
      <c r="L277" s="29"/>
      <c r="M277" s="29"/>
      <c r="N277" s="29"/>
      <c r="P277" s="23">
        <v>31</v>
      </c>
      <c r="Q277" s="23">
        <v>31</v>
      </c>
      <c r="R277" s="23">
        <v>4</v>
      </c>
      <c r="S277" s="23">
        <v>31</v>
      </c>
      <c r="T277" s="23">
        <v>0</v>
      </c>
      <c r="U277" s="23">
        <v>0</v>
      </c>
      <c r="V277" s="23">
        <v>0</v>
      </c>
      <c r="W277" s="33">
        <v>0</v>
      </c>
      <c r="X277" s="33"/>
      <c r="Y277" s="33"/>
      <c r="Z277" s="33"/>
      <c r="AA277" s="34"/>
      <c r="AB277" s="34"/>
      <c r="AC277" s="34"/>
      <c r="AD277" s="34"/>
      <c r="AE277" s="34"/>
      <c r="AF277" s="34"/>
      <c r="AH277" s="23">
        <v>1200</v>
      </c>
      <c r="AI277" s="23">
        <v>0</v>
      </c>
      <c r="AJ277" s="23">
        <v>0</v>
      </c>
      <c r="AK277" s="23">
        <v>0</v>
      </c>
      <c r="AL277" s="23">
        <v>0</v>
      </c>
      <c r="AM277" s="23">
        <v>0</v>
      </c>
      <c r="AN277" s="26">
        <v>0</v>
      </c>
      <c r="AO277" s="26" t="s">
        <v>339</v>
      </c>
      <c r="AP277" s="26">
        <v>31</v>
      </c>
    </row>
    <row r="278" spans="1:42" x14ac:dyDescent="0.15">
      <c r="A278" s="21" t="s">
        <v>71</v>
      </c>
      <c r="B278" s="21" t="s">
        <v>470</v>
      </c>
      <c r="C278" s="21">
        <v>0</v>
      </c>
      <c r="D278" s="21" t="s">
        <v>478</v>
      </c>
      <c r="E278" s="21" t="s">
        <v>337</v>
      </c>
      <c r="F278" s="21" t="s">
        <v>338</v>
      </c>
      <c r="G278" s="21">
        <v>0</v>
      </c>
      <c r="H278" s="21">
        <v>31</v>
      </c>
      <c r="I278" s="25">
        <v>4</v>
      </c>
      <c r="J278" s="29">
        <v>0</v>
      </c>
      <c r="K278" s="29"/>
      <c r="L278" s="29"/>
      <c r="M278" s="29"/>
      <c r="N278" s="29"/>
      <c r="P278" s="23">
        <v>31</v>
      </c>
      <c r="Q278" s="23">
        <v>31</v>
      </c>
      <c r="R278" s="23">
        <v>4</v>
      </c>
      <c r="S278" s="23">
        <v>31</v>
      </c>
      <c r="T278" s="23">
        <v>0</v>
      </c>
      <c r="U278" s="23">
        <v>0</v>
      </c>
      <c r="V278" s="23">
        <v>0</v>
      </c>
      <c r="W278" s="33">
        <v>0</v>
      </c>
      <c r="X278" s="33"/>
      <c r="Y278" s="33"/>
      <c r="Z278" s="33"/>
      <c r="AA278" s="34"/>
      <c r="AB278" s="34"/>
      <c r="AC278" s="34"/>
      <c r="AD278" s="34"/>
      <c r="AE278" s="34"/>
      <c r="AF278" s="34"/>
      <c r="AH278" s="23">
        <v>1300</v>
      </c>
      <c r="AI278" s="23">
        <v>0</v>
      </c>
      <c r="AJ278" s="23">
        <v>0</v>
      </c>
      <c r="AK278" s="23">
        <v>0</v>
      </c>
      <c r="AL278" s="23">
        <v>0</v>
      </c>
      <c r="AM278" s="23">
        <v>0</v>
      </c>
      <c r="AN278" s="26">
        <v>0</v>
      </c>
      <c r="AO278" s="26" t="s">
        <v>339</v>
      </c>
      <c r="AP278" s="26">
        <v>31</v>
      </c>
    </row>
    <row r="279" spans="1:42" x14ac:dyDescent="0.15">
      <c r="A279" s="21" t="s">
        <v>223</v>
      </c>
      <c r="B279" s="21" t="s">
        <v>470</v>
      </c>
      <c r="C279" s="21">
        <v>0</v>
      </c>
      <c r="D279" s="21" t="s">
        <v>479</v>
      </c>
      <c r="E279" s="21" t="s">
        <v>337</v>
      </c>
      <c r="F279" s="21" t="s">
        <v>338</v>
      </c>
      <c r="G279" s="21">
        <v>0</v>
      </c>
      <c r="H279" s="21">
        <v>31</v>
      </c>
      <c r="I279" s="25">
        <v>4</v>
      </c>
      <c r="J279" s="29">
        <v>0</v>
      </c>
      <c r="K279" s="29"/>
      <c r="L279" s="29"/>
      <c r="M279" s="29"/>
      <c r="N279" s="29"/>
      <c r="P279" s="23">
        <v>31</v>
      </c>
      <c r="Q279" s="23">
        <v>31</v>
      </c>
      <c r="R279" s="23">
        <v>4</v>
      </c>
      <c r="S279" s="23">
        <v>31</v>
      </c>
      <c r="T279" s="23">
        <v>0</v>
      </c>
      <c r="U279" s="23">
        <v>0</v>
      </c>
      <c r="V279" s="23">
        <v>0</v>
      </c>
      <c r="W279" s="33">
        <v>0</v>
      </c>
      <c r="X279" s="33"/>
      <c r="Y279" s="33"/>
      <c r="Z279" s="33"/>
      <c r="AA279" s="34"/>
      <c r="AB279" s="34"/>
      <c r="AC279" s="34"/>
      <c r="AD279" s="34"/>
      <c r="AE279" s="34"/>
      <c r="AF279" s="34"/>
      <c r="AH279" s="23">
        <v>1000</v>
      </c>
      <c r="AI279" s="23">
        <v>0</v>
      </c>
      <c r="AJ279" s="23">
        <v>0</v>
      </c>
      <c r="AK279" s="23">
        <v>0</v>
      </c>
      <c r="AL279" s="23">
        <v>0</v>
      </c>
      <c r="AM279" s="23">
        <v>0</v>
      </c>
      <c r="AN279" s="26">
        <v>0</v>
      </c>
      <c r="AO279" s="26" t="s">
        <v>339</v>
      </c>
      <c r="AP279" s="26">
        <v>31</v>
      </c>
    </row>
    <row r="280" spans="1:42" x14ac:dyDescent="0.15">
      <c r="A280" s="21" t="s">
        <v>64</v>
      </c>
      <c r="B280" s="21" t="s">
        <v>470</v>
      </c>
      <c r="C280" s="21">
        <v>0</v>
      </c>
      <c r="D280" s="21" t="s">
        <v>480</v>
      </c>
      <c r="E280" s="21" t="s">
        <v>337</v>
      </c>
      <c r="F280" s="21" t="s">
        <v>338</v>
      </c>
      <c r="G280" s="21">
        <v>0</v>
      </c>
      <c r="H280" s="21">
        <v>31</v>
      </c>
      <c r="I280" s="25">
        <v>4</v>
      </c>
      <c r="J280" s="29">
        <v>0</v>
      </c>
      <c r="K280" s="29"/>
      <c r="L280" s="29"/>
      <c r="M280" s="29"/>
      <c r="N280" s="29"/>
      <c r="P280" s="23">
        <v>31</v>
      </c>
      <c r="Q280" s="23">
        <v>31</v>
      </c>
      <c r="R280" s="23">
        <v>4</v>
      </c>
      <c r="S280" s="23">
        <v>31</v>
      </c>
      <c r="T280" s="23">
        <v>0</v>
      </c>
      <c r="U280" s="23">
        <v>0</v>
      </c>
      <c r="V280" s="23">
        <v>0</v>
      </c>
      <c r="W280" s="33">
        <v>0</v>
      </c>
      <c r="X280" s="33"/>
      <c r="Y280" s="33"/>
      <c r="Z280" s="33"/>
      <c r="AA280" s="34"/>
      <c r="AB280" s="34"/>
      <c r="AC280" s="34"/>
      <c r="AD280" s="34"/>
      <c r="AE280" s="34"/>
      <c r="AF280" s="34"/>
      <c r="AH280" s="23">
        <v>320</v>
      </c>
      <c r="AI280" s="23">
        <v>0</v>
      </c>
      <c r="AJ280" s="23">
        <v>0</v>
      </c>
      <c r="AK280" s="23">
        <v>0</v>
      </c>
      <c r="AL280" s="23">
        <v>0</v>
      </c>
      <c r="AM280" s="23">
        <v>0</v>
      </c>
      <c r="AN280" s="26">
        <v>0</v>
      </c>
      <c r="AO280" s="26" t="s">
        <v>339</v>
      </c>
      <c r="AP280" s="26">
        <v>31</v>
      </c>
    </row>
    <row r="281" spans="1:42" x14ac:dyDescent="0.15">
      <c r="A281" s="21" t="s">
        <v>77</v>
      </c>
      <c r="B281" s="21" t="s">
        <v>470</v>
      </c>
      <c r="C281" s="21">
        <v>0</v>
      </c>
      <c r="D281" s="21" t="s">
        <v>481</v>
      </c>
      <c r="E281" s="21" t="s">
        <v>337</v>
      </c>
      <c r="F281" s="21" t="s">
        <v>338</v>
      </c>
      <c r="G281" s="21">
        <v>0</v>
      </c>
      <c r="H281" s="21">
        <v>31</v>
      </c>
      <c r="I281" s="25">
        <v>4</v>
      </c>
      <c r="J281" s="29">
        <v>0</v>
      </c>
      <c r="K281" s="29"/>
      <c r="L281" s="29"/>
      <c r="M281" s="29"/>
      <c r="N281" s="29"/>
      <c r="P281" s="23">
        <v>31</v>
      </c>
      <c r="Q281" s="23">
        <v>31</v>
      </c>
      <c r="R281" s="23">
        <v>4</v>
      </c>
      <c r="S281" s="23">
        <v>31</v>
      </c>
      <c r="T281" s="23">
        <v>0</v>
      </c>
      <c r="U281" s="23">
        <v>0</v>
      </c>
      <c r="V281" s="23">
        <v>0</v>
      </c>
      <c r="W281" s="33">
        <v>0</v>
      </c>
      <c r="X281" s="33"/>
      <c r="Y281" s="33"/>
      <c r="Z281" s="33"/>
      <c r="AA281" s="34"/>
      <c r="AB281" s="34"/>
      <c r="AC281" s="34"/>
      <c r="AD281" s="34"/>
      <c r="AE281" s="34"/>
      <c r="AF281" s="34"/>
      <c r="AH281" s="23">
        <v>2903.22580645161</v>
      </c>
      <c r="AI281" s="23">
        <v>0</v>
      </c>
      <c r="AJ281" s="23">
        <v>0</v>
      </c>
      <c r="AK281" s="23">
        <v>0</v>
      </c>
      <c r="AL281" s="23">
        <v>0</v>
      </c>
      <c r="AM281" s="23">
        <v>0</v>
      </c>
      <c r="AN281" s="26">
        <v>0</v>
      </c>
      <c r="AO281" s="26" t="s">
        <v>339</v>
      </c>
      <c r="AP281" s="26">
        <v>31</v>
      </c>
    </row>
    <row r="282" spans="1:42" x14ac:dyDescent="0.15">
      <c r="A282" s="21" t="s">
        <v>84</v>
      </c>
      <c r="B282" s="21" t="s">
        <v>470</v>
      </c>
      <c r="C282" s="21">
        <v>0</v>
      </c>
      <c r="D282" s="21" t="s">
        <v>482</v>
      </c>
      <c r="E282" s="21" t="s">
        <v>337</v>
      </c>
      <c r="F282" s="21" t="s">
        <v>338</v>
      </c>
      <c r="G282" s="21">
        <v>0</v>
      </c>
      <c r="H282" s="21">
        <v>31</v>
      </c>
      <c r="I282" s="25">
        <v>4</v>
      </c>
      <c r="J282" s="29">
        <v>0</v>
      </c>
      <c r="K282" s="29"/>
      <c r="L282" s="29"/>
      <c r="M282" s="29"/>
      <c r="N282" s="29"/>
      <c r="P282" s="23">
        <v>31</v>
      </c>
      <c r="Q282" s="23">
        <v>31</v>
      </c>
      <c r="R282" s="23">
        <v>4</v>
      </c>
      <c r="S282" s="23">
        <v>31</v>
      </c>
      <c r="T282" s="23">
        <v>0</v>
      </c>
      <c r="U282" s="23">
        <v>0</v>
      </c>
      <c r="V282" s="23">
        <v>0</v>
      </c>
      <c r="W282" s="33">
        <v>0</v>
      </c>
      <c r="X282" s="33"/>
      <c r="Y282" s="33"/>
      <c r="Z282" s="33"/>
      <c r="AA282" s="34"/>
      <c r="AB282" s="34"/>
      <c r="AC282" s="34"/>
      <c r="AD282" s="34"/>
      <c r="AE282" s="34"/>
      <c r="AF282" s="34"/>
      <c r="AH282" s="23">
        <v>1200</v>
      </c>
      <c r="AI282" s="23">
        <v>0</v>
      </c>
      <c r="AJ282" s="23">
        <v>0</v>
      </c>
      <c r="AK282" s="23">
        <v>0</v>
      </c>
      <c r="AL282" s="23">
        <v>0</v>
      </c>
      <c r="AM282" s="23">
        <v>0</v>
      </c>
      <c r="AN282" s="26">
        <v>0</v>
      </c>
      <c r="AO282" s="26" t="s">
        <v>339</v>
      </c>
      <c r="AP282" s="26">
        <v>31</v>
      </c>
    </row>
    <row r="283" spans="1:42" x14ac:dyDescent="0.15">
      <c r="A283" s="21" t="s">
        <v>80</v>
      </c>
      <c r="B283" s="21" t="s">
        <v>470</v>
      </c>
      <c r="C283" s="21">
        <v>0</v>
      </c>
      <c r="D283" s="21" t="s">
        <v>483</v>
      </c>
      <c r="E283" s="21" t="s">
        <v>337</v>
      </c>
      <c r="F283" s="21" t="s">
        <v>338</v>
      </c>
      <c r="G283" s="21">
        <v>0</v>
      </c>
      <c r="H283" s="21">
        <v>31</v>
      </c>
      <c r="I283" s="25">
        <v>4</v>
      </c>
      <c r="J283" s="29">
        <v>0</v>
      </c>
      <c r="K283" s="29"/>
      <c r="L283" s="29"/>
      <c r="M283" s="29"/>
      <c r="N283" s="29"/>
      <c r="P283" s="23">
        <v>31</v>
      </c>
      <c r="Q283" s="23">
        <v>31</v>
      </c>
      <c r="R283" s="23">
        <v>4</v>
      </c>
      <c r="S283" s="23">
        <v>31</v>
      </c>
      <c r="T283" s="23">
        <v>0</v>
      </c>
      <c r="U283" s="23">
        <v>0</v>
      </c>
      <c r="V283" s="23">
        <v>0</v>
      </c>
      <c r="W283" s="33">
        <v>0</v>
      </c>
      <c r="X283" s="33"/>
      <c r="Y283" s="33"/>
      <c r="Z283" s="33"/>
      <c r="AA283" s="34"/>
      <c r="AB283" s="34"/>
      <c r="AC283" s="34"/>
      <c r="AD283" s="34"/>
      <c r="AE283" s="34"/>
      <c r="AF283" s="34"/>
      <c r="AH283" s="23">
        <v>1300</v>
      </c>
      <c r="AI283" s="23">
        <v>0</v>
      </c>
      <c r="AJ283" s="23">
        <v>0</v>
      </c>
      <c r="AK283" s="23">
        <v>0</v>
      </c>
      <c r="AL283" s="23">
        <v>0</v>
      </c>
      <c r="AM283" s="23">
        <v>0</v>
      </c>
      <c r="AN283" s="26">
        <v>0</v>
      </c>
      <c r="AO283" s="26" t="s">
        <v>339</v>
      </c>
      <c r="AP283" s="26">
        <v>31</v>
      </c>
    </row>
    <row r="284" spans="1:42" x14ac:dyDescent="0.15">
      <c r="A284" s="21" t="s">
        <v>91</v>
      </c>
      <c r="B284" s="21" t="s">
        <v>470</v>
      </c>
      <c r="C284" s="21">
        <v>0</v>
      </c>
      <c r="D284" s="21" t="s">
        <v>484</v>
      </c>
      <c r="E284" s="21" t="s">
        <v>337</v>
      </c>
      <c r="F284" s="21" t="s">
        <v>338</v>
      </c>
      <c r="G284" s="21">
        <v>0</v>
      </c>
      <c r="H284" s="21">
        <v>31</v>
      </c>
      <c r="I284" s="25">
        <v>4</v>
      </c>
      <c r="J284" s="29">
        <v>0</v>
      </c>
      <c r="K284" s="29"/>
      <c r="L284" s="29"/>
      <c r="M284" s="29"/>
      <c r="N284" s="29"/>
      <c r="P284" s="23">
        <v>31</v>
      </c>
      <c r="Q284" s="23">
        <v>31</v>
      </c>
      <c r="R284" s="23">
        <v>4</v>
      </c>
      <c r="S284" s="23">
        <v>31</v>
      </c>
      <c r="T284" s="23">
        <v>0</v>
      </c>
      <c r="U284" s="23">
        <v>0</v>
      </c>
      <c r="V284" s="23">
        <v>0</v>
      </c>
      <c r="W284" s="33">
        <v>0</v>
      </c>
      <c r="X284" s="33"/>
      <c r="Y284" s="33"/>
      <c r="Z284" s="33"/>
      <c r="AA284" s="34"/>
      <c r="AB284" s="34"/>
      <c r="AC284" s="34"/>
      <c r="AD284" s="34"/>
      <c r="AE284" s="34"/>
      <c r="AF284" s="34"/>
      <c r="AH284" s="23">
        <v>1200</v>
      </c>
      <c r="AI284" s="23">
        <v>0</v>
      </c>
      <c r="AJ284" s="23">
        <v>0</v>
      </c>
      <c r="AK284" s="23">
        <v>0</v>
      </c>
      <c r="AL284" s="23">
        <v>0</v>
      </c>
      <c r="AM284" s="23">
        <v>0</v>
      </c>
      <c r="AN284" s="26">
        <v>0</v>
      </c>
      <c r="AO284" s="26" t="s">
        <v>339</v>
      </c>
      <c r="AP284" s="26">
        <v>31</v>
      </c>
    </row>
    <row r="285" spans="1:42" x14ac:dyDescent="0.15">
      <c r="A285" s="21" t="s">
        <v>99</v>
      </c>
      <c r="B285" s="21" t="s">
        <v>470</v>
      </c>
      <c r="C285" s="21">
        <v>0</v>
      </c>
      <c r="D285" s="21" t="s">
        <v>485</v>
      </c>
      <c r="E285" s="21" t="s">
        <v>337</v>
      </c>
      <c r="F285" s="21" t="s">
        <v>338</v>
      </c>
      <c r="G285" s="21">
        <v>0</v>
      </c>
      <c r="H285" s="21">
        <v>31</v>
      </c>
      <c r="I285" s="25">
        <v>4</v>
      </c>
      <c r="J285" s="29">
        <v>0</v>
      </c>
      <c r="K285" s="29"/>
      <c r="L285" s="29"/>
      <c r="M285" s="29"/>
      <c r="N285" s="29"/>
      <c r="P285" s="23">
        <v>31</v>
      </c>
      <c r="Q285" s="23">
        <v>31</v>
      </c>
      <c r="R285" s="23">
        <v>4</v>
      </c>
      <c r="S285" s="23">
        <v>31</v>
      </c>
      <c r="T285" s="23">
        <v>0</v>
      </c>
      <c r="U285" s="23">
        <v>0</v>
      </c>
      <c r="V285" s="23">
        <v>0</v>
      </c>
      <c r="W285" s="33">
        <v>0</v>
      </c>
      <c r="X285" s="33"/>
      <c r="Y285" s="33"/>
      <c r="Z285" s="33"/>
      <c r="AA285" s="34"/>
      <c r="AB285" s="34"/>
      <c r="AC285" s="34"/>
      <c r="AD285" s="34"/>
      <c r="AE285" s="34"/>
      <c r="AF285" s="34"/>
      <c r="AH285" s="23">
        <v>1200</v>
      </c>
      <c r="AI285" s="23">
        <v>0</v>
      </c>
      <c r="AJ285" s="23">
        <v>0</v>
      </c>
      <c r="AK285" s="23">
        <v>0</v>
      </c>
      <c r="AL285" s="23">
        <v>0</v>
      </c>
      <c r="AM285" s="23">
        <v>0</v>
      </c>
      <c r="AN285" s="26">
        <v>0</v>
      </c>
      <c r="AO285" s="26" t="s">
        <v>339</v>
      </c>
      <c r="AP285" s="26">
        <v>31</v>
      </c>
    </row>
    <row r="286" spans="1:42" x14ac:dyDescent="0.15">
      <c r="A286" s="21" t="s">
        <v>40</v>
      </c>
      <c r="B286" s="21" t="s">
        <v>470</v>
      </c>
      <c r="C286" s="21">
        <v>0</v>
      </c>
      <c r="D286" s="21" t="s">
        <v>486</v>
      </c>
      <c r="E286" s="21" t="s">
        <v>337</v>
      </c>
      <c r="F286" s="21" t="s">
        <v>338</v>
      </c>
      <c r="G286" s="21">
        <v>0</v>
      </c>
      <c r="H286" s="21">
        <v>31</v>
      </c>
      <c r="I286" s="25">
        <v>4</v>
      </c>
      <c r="J286" s="29">
        <v>0</v>
      </c>
      <c r="K286" s="29"/>
      <c r="L286" s="29"/>
      <c r="M286" s="29"/>
      <c r="N286" s="29"/>
      <c r="P286" s="23">
        <v>31</v>
      </c>
      <c r="Q286" s="23">
        <v>31</v>
      </c>
      <c r="R286" s="23">
        <v>4</v>
      </c>
      <c r="S286" s="23">
        <v>31</v>
      </c>
      <c r="T286" s="23">
        <v>0</v>
      </c>
      <c r="U286" s="23">
        <v>0</v>
      </c>
      <c r="V286" s="23">
        <v>0</v>
      </c>
      <c r="W286" s="33">
        <v>0</v>
      </c>
      <c r="X286" s="33"/>
      <c r="Y286" s="33"/>
      <c r="Z286" s="33"/>
      <c r="AA286" s="34"/>
      <c r="AB286" s="34"/>
      <c r="AC286" s="34"/>
      <c r="AD286" s="34"/>
      <c r="AE286" s="34"/>
      <c r="AF286" s="34"/>
      <c r="AH286" s="23">
        <v>1400</v>
      </c>
      <c r="AI286" s="23">
        <v>0</v>
      </c>
      <c r="AJ286" s="23">
        <v>0</v>
      </c>
      <c r="AK286" s="23">
        <v>0</v>
      </c>
      <c r="AL286" s="23">
        <v>0</v>
      </c>
      <c r="AM286" s="23">
        <v>0</v>
      </c>
      <c r="AN286" s="26">
        <v>0</v>
      </c>
      <c r="AO286" s="26" t="s">
        <v>339</v>
      </c>
      <c r="AP286" s="26">
        <v>31</v>
      </c>
    </row>
    <row r="287" spans="1:42" x14ac:dyDescent="0.15">
      <c r="A287" s="21" t="s">
        <v>95</v>
      </c>
      <c r="B287" s="21" t="s">
        <v>470</v>
      </c>
      <c r="C287" s="21">
        <v>0</v>
      </c>
      <c r="D287" s="21" t="s">
        <v>487</v>
      </c>
      <c r="E287" s="21" t="s">
        <v>337</v>
      </c>
      <c r="F287" s="21" t="s">
        <v>338</v>
      </c>
      <c r="G287" s="21">
        <v>0</v>
      </c>
      <c r="H287" s="21">
        <v>31</v>
      </c>
      <c r="I287" s="25">
        <v>4</v>
      </c>
      <c r="J287" s="29">
        <v>0</v>
      </c>
      <c r="K287" s="29"/>
      <c r="L287" s="29"/>
      <c r="M287" s="29"/>
      <c r="N287" s="29"/>
      <c r="P287" s="23">
        <v>31</v>
      </c>
      <c r="Q287" s="23">
        <v>31</v>
      </c>
      <c r="R287" s="23">
        <v>4</v>
      </c>
      <c r="S287" s="23">
        <v>31</v>
      </c>
      <c r="T287" s="23">
        <v>0</v>
      </c>
      <c r="U287" s="23">
        <v>0</v>
      </c>
      <c r="V287" s="23">
        <v>0</v>
      </c>
      <c r="W287" s="33">
        <v>0</v>
      </c>
      <c r="X287" s="33"/>
      <c r="Y287" s="33"/>
      <c r="Z287" s="33"/>
      <c r="AA287" s="34"/>
      <c r="AB287" s="34"/>
      <c r="AC287" s="34"/>
      <c r="AD287" s="34"/>
      <c r="AE287" s="34"/>
      <c r="AF287" s="34"/>
      <c r="AH287" s="23">
        <v>1500</v>
      </c>
      <c r="AI287" s="23">
        <v>0</v>
      </c>
      <c r="AJ287" s="23">
        <v>0</v>
      </c>
      <c r="AK287" s="23">
        <v>0</v>
      </c>
      <c r="AL287" s="23">
        <v>0</v>
      </c>
      <c r="AM287" s="23">
        <v>0</v>
      </c>
      <c r="AN287" s="26">
        <v>0</v>
      </c>
      <c r="AO287" s="26" t="s">
        <v>339</v>
      </c>
      <c r="AP287" s="26">
        <v>31</v>
      </c>
    </row>
    <row r="288" spans="1:42" x14ac:dyDescent="0.15">
      <c r="A288" s="21" t="s">
        <v>102</v>
      </c>
      <c r="B288" s="21" t="s">
        <v>470</v>
      </c>
      <c r="C288" s="21">
        <v>0</v>
      </c>
      <c r="D288" s="21" t="s">
        <v>488</v>
      </c>
      <c r="E288" s="21" t="s">
        <v>337</v>
      </c>
      <c r="F288" s="21" t="s">
        <v>338</v>
      </c>
      <c r="G288" s="21">
        <v>0</v>
      </c>
      <c r="H288" s="21">
        <v>31</v>
      </c>
      <c r="I288" s="25">
        <v>4</v>
      </c>
      <c r="J288" s="29">
        <v>0</v>
      </c>
      <c r="K288" s="29"/>
      <c r="L288" s="29"/>
      <c r="M288" s="29"/>
      <c r="N288" s="29"/>
      <c r="P288" s="23">
        <v>31</v>
      </c>
      <c r="Q288" s="23">
        <v>31</v>
      </c>
      <c r="R288" s="23">
        <v>4</v>
      </c>
      <c r="S288" s="23">
        <v>31</v>
      </c>
      <c r="T288" s="23">
        <v>0</v>
      </c>
      <c r="U288" s="23">
        <v>0</v>
      </c>
      <c r="V288" s="23">
        <v>0</v>
      </c>
      <c r="W288" s="33">
        <v>0</v>
      </c>
      <c r="X288" s="33"/>
      <c r="Y288" s="33"/>
      <c r="Z288" s="33"/>
      <c r="AA288" s="34"/>
      <c r="AB288" s="34"/>
      <c r="AC288" s="34"/>
      <c r="AD288" s="34"/>
      <c r="AE288" s="34"/>
      <c r="AF288" s="34"/>
      <c r="AH288" s="23">
        <v>1400</v>
      </c>
      <c r="AI288" s="23">
        <v>0</v>
      </c>
      <c r="AJ288" s="23">
        <v>0</v>
      </c>
      <c r="AK288" s="23">
        <v>0</v>
      </c>
      <c r="AL288" s="23">
        <v>0</v>
      </c>
      <c r="AM288" s="23">
        <v>0</v>
      </c>
      <c r="AN288" s="26">
        <v>0</v>
      </c>
      <c r="AO288" s="26" t="s">
        <v>339</v>
      </c>
      <c r="AP288" s="26">
        <v>31</v>
      </c>
    </row>
    <row r="289" spans="1:42" x14ac:dyDescent="0.15">
      <c r="A289" s="21" t="s">
        <v>10</v>
      </c>
      <c r="B289" s="21" t="s">
        <v>470</v>
      </c>
      <c r="C289" s="21">
        <v>0</v>
      </c>
      <c r="D289" s="21" t="s">
        <v>489</v>
      </c>
      <c r="E289" s="21" t="s">
        <v>337</v>
      </c>
      <c r="F289" s="21" t="s">
        <v>338</v>
      </c>
      <c r="G289" s="21">
        <v>0</v>
      </c>
      <c r="H289" s="21">
        <v>31</v>
      </c>
      <c r="I289" s="25">
        <v>4</v>
      </c>
      <c r="J289" s="29">
        <v>0</v>
      </c>
      <c r="K289" s="29"/>
      <c r="L289" s="29"/>
      <c r="M289" s="29"/>
      <c r="N289" s="29"/>
      <c r="P289" s="23">
        <v>31</v>
      </c>
      <c r="Q289" s="23">
        <v>31</v>
      </c>
      <c r="R289" s="23">
        <v>4</v>
      </c>
      <c r="S289" s="23">
        <v>31</v>
      </c>
      <c r="T289" s="23">
        <v>0</v>
      </c>
      <c r="U289" s="23">
        <v>0</v>
      </c>
      <c r="V289" s="23">
        <v>0</v>
      </c>
      <c r="W289" s="33">
        <v>0</v>
      </c>
      <c r="X289" s="33"/>
      <c r="Y289" s="33"/>
      <c r="Z289" s="33"/>
      <c r="AA289" s="34"/>
      <c r="AB289" s="34"/>
      <c r="AC289" s="34"/>
      <c r="AD289" s="34"/>
      <c r="AE289" s="34"/>
      <c r="AF289" s="34"/>
      <c r="AH289" s="23">
        <v>1300</v>
      </c>
      <c r="AI289" s="23">
        <v>0</v>
      </c>
      <c r="AJ289" s="23">
        <v>0</v>
      </c>
      <c r="AK289" s="23">
        <v>0</v>
      </c>
      <c r="AL289" s="23">
        <v>0</v>
      </c>
      <c r="AM289" s="23">
        <v>0</v>
      </c>
      <c r="AN289" s="26">
        <v>0</v>
      </c>
      <c r="AO289" s="26" t="s">
        <v>339</v>
      </c>
      <c r="AP289" s="26">
        <v>31</v>
      </c>
    </row>
    <row r="290" spans="1:42" x14ac:dyDescent="0.15">
      <c r="A290" s="21" t="s">
        <v>112</v>
      </c>
      <c r="B290" s="21" t="s">
        <v>470</v>
      </c>
      <c r="C290" s="21">
        <v>0</v>
      </c>
      <c r="D290" s="21" t="s">
        <v>490</v>
      </c>
      <c r="E290" s="21" t="s">
        <v>337</v>
      </c>
      <c r="F290" s="21" t="s">
        <v>338</v>
      </c>
      <c r="G290" s="21">
        <v>0</v>
      </c>
      <c r="H290" s="21">
        <v>31</v>
      </c>
      <c r="I290" s="25">
        <v>4</v>
      </c>
      <c r="J290" s="29">
        <v>0</v>
      </c>
      <c r="K290" s="29"/>
      <c r="L290" s="29"/>
      <c r="M290" s="29"/>
      <c r="N290" s="29"/>
      <c r="P290" s="23">
        <v>31</v>
      </c>
      <c r="Q290" s="23">
        <v>31</v>
      </c>
      <c r="R290" s="23">
        <v>4</v>
      </c>
      <c r="S290" s="23">
        <v>31</v>
      </c>
      <c r="T290" s="23">
        <v>0</v>
      </c>
      <c r="U290" s="23">
        <v>0</v>
      </c>
      <c r="V290" s="23">
        <v>0</v>
      </c>
      <c r="W290" s="33">
        <v>0</v>
      </c>
      <c r="X290" s="33"/>
      <c r="Y290" s="33"/>
      <c r="Z290" s="33"/>
      <c r="AA290" s="34"/>
      <c r="AB290" s="34"/>
      <c r="AC290" s="34"/>
      <c r="AD290" s="34"/>
      <c r="AE290" s="34"/>
      <c r="AF290" s="34"/>
      <c r="AH290" s="23">
        <v>1200</v>
      </c>
      <c r="AI290" s="23">
        <v>0</v>
      </c>
      <c r="AJ290" s="23">
        <v>0</v>
      </c>
      <c r="AK290" s="23">
        <v>0</v>
      </c>
      <c r="AL290" s="23">
        <v>0</v>
      </c>
      <c r="AM290" s="23">
        <v>0</v>
      </c>
      <c r="AN290" s="26">
        <v>0</v>
      </c>
      <c r="AO290" s="26" t="s">
        <v>339</v>
      </c>
      <c r="AP290" s="26">
        <v>31</v>
      </c>
    </row>
    <row r="291" spans="1:42" x14ac:dyDescent="0.15">
      <c r="A291" s="21" t="s">
        <v>116</v>
      </c>
      <c r="B291" s="21" t="s">
        <v>470</v>
      </c>
      <c r="C291" s="21">
        <v>0</v>
      </c>
      <c r="D291" s="21" t="s">
        <v>491</v>
      </c>
      <c r="E291" s="21" t="s">
        <v>337</v>
      </c>
      <c r="F291" s="21" t="s">
        <v>338</v>
      </c>
      <c r="G291" s="21">
        <v>0</v>
      </c>
      <c r="H291" s="21">
        <v>31</v>
      </c>
      <c r="I291" s="25">
        <v>4</v>
      </c>
      <c r="J291" s="29">
        <v>0</v>
      </c>
      <c r="K291" s="29"/>
      <c r="L291" s="29"/>
      <c r="M291" s="29"/>
      <c r="N291" s="29"/>
      <c r="P291" s="23">
        <v>31</v>
      </c>
      <c r="Q291" s="23">
        <v>31</v>
      </c>
      <c r="R291" s="23">
        <v>4</v>
      </c>
      <c r="S291" s="23">
        <v>31</v>
      </c>
      <c r="T291" s="23">
        <v>0</v>
      </c>
      <c r="U291" s="23">
        <v>0</v>
      </c>
      <c r="V291" s="23">
        <v>0</v>
      </c>
      <c r="W291" s="33">
        <v>0</v>
      </c>
      <c r="X291" s="33"/>
      <c r="Y291" s="33"/>
      <c r="Z291" s="33"/>
      <c r="AA291" s="34"/>
      <c r="AB291" s="34"/>
      <c r="AC291" s="34"/>
      <c r="AD291" s="34"/>
      <c r="AE291" s="34"/>
      <c r="AF291" s="34"/>
      <c r="AH291" s="23">
        <v>1100</v>
      </c>
      <c r="AI291" s="23">
        <v>0</v>
      </c>
      <c r="AJ291" s="23">
        <v>0</v>
      </c>
      <c r="AK291" s="23">
        <v>0</v>
      </c>
      <c r="AL291" s="23">
        <v>0</v>
      </c>
      <c r="AM291" s="23">
        <v>0</v>
      </c>
      <c r="AN291" s="26">
        <v>0</v>
      </c>
      <c r="AO291" s="26" t="s">
        <v>339</v>
      </c>
      <c r="AP291" s="26">
        <v>31</v>
      </c>
    </row>
    <row r="292" spans="1:42" x14ac:dyDescent="0.15">
      <c r="A292" s="21" t="s">
        <v>128</v>
      </c>
      <c r="B292" s="21" t="s">
        <v>470</v>
      </c>
      <c r="C292" s="21">
        <v>0</v>
      </c>
      <c r="D292" s="21" t="s">
        <v>492</v>
      </c>
      <c r="E292" s="21" t="s">
        <v>337</v>
      </c>
      <c r="F292" s="21" t="s">
        <v>338</v>
      </c>
      <c r="G292" s="21">
        <v>0</v>
      </c>
      <c r="H292" s="21">
        <v>31</v>
      </c>
      <c r="I292" s="25">
        <v>4</v>
      </c>
      <c r="J292" s="29">
        <v>0</v>
      </c>
      <c r="K292" s="29"/>
      <c r="L292" s="29"/>
      <c r="M292" s="29"/>
      <c r="N292" s="29"/>
      <c r="P292" s="23">
        <v>31</v>
      </c>
      <c r="Q292" s="23">
        <v>31</v>
      </c>
      <c r="R292" s="23">
        <v>4</v>
      </c>
      <c r="S292" s="23">
        <v>31</v>
      </c>
      <c r="T292" s="23">
        <v>0</v>
      </c>
      <c r="U292" s="23">
        <v>0</v>
      </c>
      <c r="V292" s="23">
        <v>0</v>
      </c>
      <c r="W292" s="33">
        <v>0</v>
      </c>
      <c r="X292" s="33"/>
      <c r="Y292" s="33"/>
      <c r="Z292" s="33"/>
      <c r="AA292" s="34"/>
      <c r="AB292" s="34"/>
      <c r="AC292" s="34"/>
      <c r="AD292" s="34"/>
      <c r="AE292" s="34"/>
      <c r="AF292" s="34"/>
      <c r="AH292" s="23">
        <v>1400</v>
      </c>
      <c r="AI292" s="23">
        <v>0</v>
      </c>
      <c r="AJ292" s="23">
        <v>0</v>
      </c>
      <c r="AK292" s="23">
        <v>0</v>
      </c>
      <c r="AL292" s="23">
        <v>0</v>
      </c>
      <c r="AM292" s="23">
        <v>0</v>
      </c>
      <c r="AN292" s="26">
        <v>0</v>
      </c>
      <c r="AO292" s="26" t="s">
        <v>339</v>
      </c>
      <c r="AP292" s="26">
        <v>31</v>
      </c>
    </row>
    <row r="293" spans="1:42" x14ac:dyDescent="0.15">
      <c r="A293" s="21" t="s">
        <v>106</v>
      </c>
      <c r="B293" s="21" t="s">
        <v>470</v>
      </c>
      <c r="C293" s="21">
        <v>0</v>
      </c>
      <c r="D293" s="21" t="s">
        <v>493</v>
      </c>
      <c r="E293" s="21" t="s">
        <v>337</v>
      </c>
      <c r="F293" s="21" t="s">
        <v>338</v>
      </c>
      <c r="G293" s="21">
        <v>0</v>
      </c>
      <c r="H293" s="21">
        <v>31</v>
      </c>
      <c r="I293" s="25">
        <v>4</v>
      </c>
      <c r="J293" s="29">
        <v>0</v>
      </c>
      <c r="K293" s="29"/>
      <c r="L293" s="29"/>
      <c r="M293" s="29"/>
      <c r="N293" s="29"/>
      <c r="P293" s="23">
        <v>31</v>
      </c>
      <c r="Q293" s="23">
        <v>31</v>
      </c>
      <c r="R293" s="23">
        <v>4</v>
      </c>
      <c r="S293" s="23">
        <v>31</v>
      </c>
      <c r="T293" s="23">
        <v>0</v>
      </c>
      <c r="U293" s="23">
        <v>0</v>
      </c>
      <c r="V293" s="23">
        <v>0</v>
      </c>
      <c r="W293" s="33">
        <v>0</v>
      </c>
      <c r="X293" s="33"/>
      <c r="Y293" s="33"/>
      <c r="Z293" s="33"/>
      <c r="AA293" s="34"/>
      <c r="AB293" s="34"/>
      <c r="AC293" s="34"/>
      <c r="AD293" s="34"/>
      <c r="AE293" s="34"/>
      <c r="AF293" s="34"/>
      <c r="AH293" s="23">
        <v>1445.16129032258</v>
      </c>
      <c r="AI293" s="23">
        <v>0</v>
      </c>
      <c r="AJ293" s="23">
        <v>0</v>
      </c>
      <c r="AK293" s="23">
        <v>0</v>
      </c>
      <c r="AL293" s="23">
        <v>0</v>
      </c>
      <c r="AM293" s="23">
        <v>0</v>
      </c>
      <c r="AN293" s="26">
        <v>0</v>
      </c>
      <c r="AO293" s="26" t="s">
        <v>339</v>
      </c>
      <c r="AP293" s="26">
        <v>31</v>
      </c>
    </row>
    <row r="294" spans="1:42" x14ac:dyDescent="0.15">
      <c r="A294" s="21" t="s">
        <v>68</v>
      </c>
      <c r="B294" s="21" t="s">
        <v>470</v>
      </c>
      <c r="C294" s="21">
        <v>0</v>
      </c>
      <c r="D294" s="21" t="s">
        <v>494</v>
      </c>
      <c r="E294" s="21" t="s">
        <v>337</v>
      </c>
      <c r="F294" s="21" t="s">
        <v>338</v>
      </c>
      <c r="G294" s="21">
        <v>0</v>
      </c>
      <c r="H294" s="21">
        <v>31</v>
      </c>
      <c r="I294" s="25">
        <v>4</v>
      </c>
      <c r="J294" s="29">
        <v>0</v>
      </c>
      <c r="K294" s="29"/>
      <c r="L294" s="29"/>
      <c r="M294" s="29"/>
      <c r="N294" s="29"/>
      <c r="P294" s="23">
        <v>31</v>
      </c>
      <c r="Q294" s="23">
        <v>31</v>
      </c>
      <c r="R294" s="23">
        <v>4</v>
      </c>
      <c r="S294" s="23">
        <v>31</v>
      </c>
      <c r="T294" s="23">
        <v>0</v>
      </c>
      <c r="U294" s="23">
        <v>0</v>
      </c>
      <c r="V294" s="23">
        <v>0</v>
      </c>
      <c r="W294" s="33">
        <v>0</v>
      </c>
      <c r="X294" s="33"/>
      <c r="Y294" s="33"/>
      <c r="Z294" s="33"/>
      <c r="AA294" s="34"/>
      <c r="AB294" s="34"/>
      <c r="AC294" s="34"/>
      <c r="AD294" s="34"/>
      <c r="AE294" s="34"/>
      <c r="AF294" s="34"/>
      <c r="AH294" s="23">
        <v>1200</v>
      </c>
      <c r="AI294" s="23">
        <v>0</v>
      </c>
      <c r="AJ294" s="23">
        <v>0</v>
      </c>
      <c r="AK294" s="23">
        <v>0</v>
      </c>
      <c r="AL294" s="23">
        <v>0</v>
      </c>
      <c r="AM294" s="23">
        <v>0</v>
      </c>
      <c r="AN294" s="26">
        <v>0</v>
      </c>
      <c r="AO294" s="26" t="s">
        <v>339</v>
      </c>
      <c r="AP294" s="26">
        <v>31</v>
      </c>
    </row>
    <row r="295" spans="1:42" x14ac:dyDescent="0.15">
      <c r="A295" s="21" t="s">
        <v>221</v>
      </c>
      <c r="B295" s="21" t="s">
        <v>470</v>
      </c>
      <c r="C295" s="21">
        <v>0</v>
      </c>
      <c r="D295" s="21" t="s">
        <v>495</v>
      </c>
      <c r="E295" s="21" t="s">
        <v>337</v>
      </c>
      <c r="F295" s="21" t="s">
        <v>338</v>
      </c>
      <c r="G295" s="21">
        <v>0</v>
      </c>
      <c r="H295" s="21">
        <v>31</v>
      </c>
      <c r="I295" s="25">
        <v>4</v>
      </c>
      <c r="J295" s="29">
        <v>0</v>
      </c>
      <c r="K295" s="29"/>
      <c r="L295" s="29"/>
      <c r="M295" s="29"/>
      <c r="N295" s="29"/>
      <c r="P295" s="23">
        <v>31</v>
      </c>
      <c r="Q295" s="23">
        <v>31</v>
      </c>
      <c r="R295" s="23">
        <v>4</v>
      </c>
      <c r="S295" s="23">
        <v>31</v>
      </c>
      <c r="T295" s="23">
        <v>0</v>
      </c>
      <c r="U295" s="23">
        <v>0</v>
      </c>
      <c r="V295" s="23">
        <v>0</v>
      </c>
      <c r="W295" s="33">
        <v>0</v>
      </c>
      <c r="X295" s="33"/>
      <c r="Y295" s="33"/>
      <c r="Z295" s="33"/>
      <c r="AA295" s="34"/>
      <c r="AB295" s="34"/>
      <c r="AC295" s="34"/>
      <c r="AD295" s="34"/>
      <c r="AE295" s="34"/>
      <c r="AF295" s="34"/>
      <c r="AH295" s="23">
        <v>1161.2903225806499</v>
      </c>
      <c r="AI295" s="23">
        <v>0</v>
      </c>
      <c r="AJ295" s="23">
        <v>0</v>
      </c>
      <c r="AK295" s="23">
        <v>0</v>
      </c>
      <c r="AL295" s="23">
        <v>0</v>
      </c>
      <c r="AM295" s="23">
        <v>0</v>
      </c>
      <c r="AN295" s="26">
        <v>0</v>
      </c>
      <c r="AO295" s="26" t="s">
        <v>339</v>
      </c>
      <c r="AP295" s="26">
        <v>31</v>
      </c>
    </row>
    <row r="296" spans="1:42" x14ac:dyDescent="0.15">
      <c r="A296" s="21" t="s">
        <v>222</v>
      </c>
      <c r="B296" s="21" t="s">
        <v>470</v>
      </c>
      <c r="C296" s="21">
        <v>0</v>
      </c>
      <c r="D296" s="21" t="s">
        <v>496</v>
      </c>
      <c r="E296" s="21" t="s">
        <v>337</v>
      </c>
      <c r="F296" s="21" t="s">
        <v>338</v>
      </c>
      <c r="G296" s="21">
        <v>0</v>
      </c>
      <c r="H296" s="21">
        <v>31</v>
      </c>
      <c r="I296" s="25">
        <v>4</v>
      </c>
      <c r="J296" s="29">
        <v>0</v>
      </c>
      <c r="K296" s="29"/>
      <c r="L296" s="29"/>
      <c r="M296" s="29"/>
      <c r="N296" s="29"/>
      <c r="P296" s="23">
        <v>31</v>
      </c>
      <c r="Q296" s="23">
        <v>31</v>
      </c>
      <c r="R296" s="23">
        <v>4</v>
      </c>
      <c r="S296" s="23">
        <v>31</v>
      </c>
      <c r="T296" s="23">
        <v>0</v>
      </c>
      <c r="U296" s="23">
        <v>0</v>
      </c>
      <c r="V296" s="23">
        <v>0</v>
      </c>
      <c r="W296" s="33">
        <v>0</v>
      </c>
      <c r="X296" s="33"/>
      <c r="Y296" s="33"/>
      <c r="Z296" s="33"/>
      <c r="AA296" s="34"/>
      <c r="AB296" s="34"/>
      <c r="AC296" s="34"/>
      <c r="AD296" s="34"/>
      <c r="AE296" s="34"/>
      <c r="AF296" s="34"/>
      <c r="AH296" s="23">
        <v>1064.5161290322601</v>
      </c>
      <c r="AI296" s="23">
        <v>0</v>
      </c>
      <c r="AJ296" s="23">
        <v>0</v>
      </c>
      <c r="AK296" s="23">
        <v>0</v>
      </c>
      <c r="AL296" s="23">
        <v>0</v>
      </c>
      <c r="AM296" s="23">
        <v>0</v>
      </c>
      <c r="AN296" s="26">
        <v>0</v>
      </c>
      <c r="AO296" s="26" t="s">
        <v>339</v>
      </c>
      <c r="AP296" s="26">
        <v>31</v>
      </c>
    </row>
    <row r="297" spans="1:42" x14ac:dyDescent="0.15">
      <c r="A297" s="21" t="s">
        <v>60</v>
      </c>
      <c r="B297" s="21" t="s">
        <v>470</v>
      </c>
      <c r="C297" s="21">
        <v>0</v>
      </c>
      <c r="D297" s="21" t="s">
        <v>497</v>
      </c>
      <c r="E297" s="21" t="s">
        <v>337</v>
      </c>
      <c r="F297" s="21" t="s">
        <v>338</v>
      </c>
      <c r="G297" s="21">
        <v>0</v>
      </c>
      <c r="H297" s="21">
        <v>31</v>
      </c>
      <c r="I297" s="25">
        <v>4</v>
      </c>
      <c r="J297" s="29">
        <v>0</v>
      </c>
      <c r="K297" s="29"/>
      <c r="L297" s="29"/>
      <c r="M297" s="29"/>
      <c r="N297" s="29"/>
      <c r="P297" s="23">
        <v>31</v>
      </c>
      <c r="Q297" s="23">
        <v>31</v>
      </c>
      <c r="R297" s="23">
        <v>4</v>
      </c>
      <c r="S297" s="23">
        <v>31</v>
      </c>
      <c r="T297" s="23">
        <v>0</v>
      </c>
      <c r="U297" s="23">
        <v>0</v>
      </c>
      <c r="V297" s="23">
        <v>0</v>
      </c>
      <c r="W297" s="33">
        <v>0</v>
      </c>
      <c r="X297" s="33"/>
      <c r="Y297" s="33"/>
      <c r="Z297" s="33"/>
      <c r="AA297" s="34"/>
      <c r="AB297" s="34"/>
      <c r="AC297" s="34"/>
      <c r="AD297" s="34"/>
      <c r="AE297" s="34"/>
      <c r="AF297" s="34"/>
      <c r="AH297" s="23">
        <v>1300</v>
      </c>
      <c r="AI297" s="23">
        <v>0</v>
      </c>
      <c r="AJ297" s="23">
        <v>0</v>
      </c>
      <c r="AK297" s="23">
        <v>0</v>
      </c>
      <c r="AL297" s="23">
        <v>0</v>
      </c>
      <c r="AM297" s="23">
        <v>0</v>
      </c>
      <c r="AN297" s="26">
        <v>0</v>
      </c>
      <c r="AO297" s="26" t="s">
        <v>339</v>
      </c>
      <c r="AP297" s="26">
        <v>31</v>
      </c>
    </row>
    <row r="298" spans="1:42" x14ac:dyDescent="0.15">
      <c r="A298" s="21" t="s">
        <v>224</v>
      </c>
      <c r="B298" s="21" t="s">
        <v>470</v>
      </c>
      <c r="C298" s="21">
        <v>0</v>
      </c>
      <c r="D298" s="21" t="s">
        <v>498</v>
      </c>
      <c r="E298" s="21" t="s">
        <v>337</v>
      </c>
      <c r="F298" s="21" t="s">
        <v>338</v>
      </c>
      <c r="G298" s="21">
        <v>0</v>
      </c>
      <c r="H298" s="21">
        <v>31</v>
      </c>
      <c r="I298" s="25">
        <v>4</v>
      </c>
      <c r="J298" s="29">
        <v>0</v>
      </c>
      <c r="K298" s="29"/>
      <c r="L298" s="29"/>
      <c r="M298" s="29"/>
      <c r="N298" s="29"/>
      <c r="P298" s="23">
        <v>31</v>
      </c>
      <c r="Q298" s="23">
        <v>31</v>
      </c>
      <c r="R298" s="23">
        <v>4</v>
      </c>
      <c r="S298" s="23">
        <v>31</v>
      </c>
      <c r="T298" s="23">
        <v>0</v>
      </c>
      <c r="U298" s="23">
        <v>0</v>
      </c>
      <c r="V298" s="23">
        <v>0</v>
      </c>
      <c r="W298" s="33">
        <v>0</v>
      </c>
      <c r="X298" s="33"/>
      <c r="Y298" s="33"/>
      <c r="Z298" s="33"/>
      <c r="AA298" s="34"/>
      <c r="AB298" s="34"/>
      <c r="AC298" s="34"/>
      <c r="AD298" s="34"/>
      <c r="AE298" s="34"/>
      <c r="AF298" s="34"/>
      <c r="AH298" s="23">
        <v>1200</v>
      </c>
      <c r="AI298" s="23">
        <v>0</v>
      </c>
      <c r="AJ298" s="23">
        <v>0</v>
      </c>
      <c r="AK298" s="23">
        <v>0</v>
      </c>
      <c r="AL298" s="23">
        <v>0</v>
      </c>
      <c r="AM298" s="23">
        <v>0</v>
      </c>
      <c r="AN298" s="26">
        <v>0</v>
      </c>
      <c r="AO298" s="26" t="s">
        <v>339</v>
      </c>
      <c r="AP298" s="26">
        <v>31</v>
      </c>
    </row>
    <row r="299" spans="1:42" x14ac:dyDescent="0.15">
      <c r="A299" s="21" t="s">
        <v>22</v>
      </c>
      <c r="B299" s="21" t="s">
        <v>470</v>
      </c>
      <c r="C299" s="21">
        <v>0</v>
      </c>
      <c r="D299" s="21" t="s">
        <v>499</v>
      </c>
      <c r="E299" s="21" t="s">
        <v>337</v>
      </c>
      <c r="F299" s="21" t="s">
        <v>338</v>
      </c>
      <c r="G299" s="21">
        <v>0</v>
      </c>
      <c r="H299" s="21">
        <v>31</v>
      </c>
      <c r="I299" s="25">
        <v>4</v>
      </c>
      <c r="J299" s="29">
        <v>0</v>
      </c>
      <c r="K299" s="29"/>
      <c r="L299" s="29"/>
      <c r="M299" s="29"/>
      <c r="N299" s="29"/>
      <c r="P299" s="23">
        <v>31</v>
      </c>
      <c r="Q299" s="23">
        <v>31</v>
      </c>
      <c r="R299" s="23">
        <v>4</v>
      </c>
      <c r="S299" s="23">
        <v>31</v>
      </c>
      <c r="T299" s="23">
        <v>0</v>
      </c>
      <c r="U299" s="23">
        <v>0</v>
      </c>
      <c r="V299" s="23">
        <v>0</v>
      </c>
      <c r="W299" s="33">
        <v>0</v>
      </c>
      <c r="X299" s="33"/>
      <c r="Y299" s="33"/>
      <c r="Z299" s="33"/>
      <c r="AA299" s="34"/>
      <c r="AB299" s="34"/>
      <c r="AC299" s="34"/>
      <c r="AD299" s="34"/>
      <c r="AE299" s="34"/>
      <c r="AF299" s="34"/>
      <c r="AH299" s="23">
        <v>3000</v>
      </c>
      <c r="AI299" s="23">
        <v>0</v>
      </c>
      <c r="AJ299" s="23">
        <v>0</v>
      </c>
      <c r="AK299" s="23">
        <v>0</v>
      </c>
      <c r="AL299" s="23">
        <v>0</v>
      </c>
      <c r="AM299" s="23">
        <v>0</v>
      </c>
      <c r="AN299" s="26">
        <v>0</v>
      </c>
      <c r="AO299" s="26" t="s">
        <v>339</v>
      </c>
      <c r="AP299" s="26">
        <v>31</v>
      </c>
    </row>
    <row r="300" spans="1:42" x14ac:dyDescent="0.15">
      <c r="A300" s="21" t="s">
        <v>128</v>
      </c>
      <c r="B300" s="21" t="s">
        <v>342</v>
      </c>
      <c r="C300" s="21" t="s">
        <v>172</v>
      </c>
      <c r="D300" s="21" t="s">
        <v>500</v>
      </c>
      <c r="E300" s="21" t="s">
        <v>337</v>
      </c>
      <c r="F300" s="21" t="s">
        <v>338</v>
      </c>
      <c r="G300" s="21">
        <v>0</v>
      </c>
      <c r="H300" s="21">
        <v>31</v>
      </c>
      <c r="I300" s="25">
        <v>4</v>
      </c>
      <c r="J300" s="29">
        <v>2</v>
      </c>
      <c r="K300" s="29">
        <v>2</v>
      </c>
      <c r="L300" s="29"/>
      <c r="M300" s="29"/>
      <c r="N300" s="29"/>
      <c r="P300" s="23">
        <v>29</v>
      </c>
      <c r="Q300" s="23">
        <v>31</v>
      </c>
      <c r="R300" s="23">
        <v>4</v>
      </c>
      <c r="S300" s="23">
        <v>31</v>
      </c>
      <c r="T300" s="23">
        <v>0</v>
      </c>
      <c r="U300" s="23">
        <v>0</v>
      </c>
      <c r="V300" s="23">
        <v>2</v>
      </c>
      <c r="W300" s="33">
        <v>40</v>
      </c>
      <c r="X300" s="33"/>
      <c r="Y300" s="33"/>
      <c r="Z300" s="33"/>
      <c r="AA300" s="34"/>
      <c r="AB300" s="34"/>
      <c r="AC300" s="34"/>
      <c r="AD300" s="34">
        <v>130</v>
      </c>
      <c r="AE300" s="34"/>
      <c r="AF300" s="34"/>
      <c r="AH300" s="23">
        <v>0</v>
      </c>
      <c r="AI300" s="23">
        <v>120</v>
      </c>
      <c r="AJ300" s="23">
        <v>0</v>
      </c>
      <c r="AK300" s="23">
        <v>540</v>
      </c>
      <c r="AL300" s="23">
        <v>0</v>
      </c>
      <c r="AM300" s="23">
        <v>22</v>
      </c>
      <c r="AN300" s="26">
        <v>0</v>
      </c>
      <c r="AO300" s="26" t="s">
        <v>339</v>
      </c>
      <c r="AP300" s="26">
        <v>22</v>
      </c>
    </row>
    <row r="301" spans="1:42" x14ac:dyDescent="0.15">
      <c r="A301" s="21" t="s">
        <v>53</v>
      </c>
      <c r="B301" s="21" t="s">
        <v>342</v>
      </c>
      <c r="C301" s="21" t="s">
        <v>172</v>
      </c>
      <c r="D301" s="21" t="s">
        <v>501</v>
      </c>
      <c r="E301" s="21" t="s">
        <v>337</v>
      </c>
      <c r="F301" s="21" t="s">
        <v>338</v>
      </c>
      <c r="G301" s="21">
        <v>0</v>
      </c>
      <c r="H301" s="21">
        <v>29</v>
      </c>
      <c r="I301" s="25">
        <v>4</v>
      </c>
      <c r="J301" s="29">
        <v>2</v>
      </c>
      <c r="K301" s="29">
        <v>2</v>
      </c>
      <c r="L301" s="29"/>
      <c r="M301" s="29"/>
      <c r="N301" s="29"/>
      <c r="P301" s="23">
        <v>27</v>
      </c>
      <c r="Q301" s="23">
        <v>29</v>
      </c>
      <c r="R301" s="23">
        <v>4</v>
      </c>
      <c r="S301" s="23">
        <v>29</v>
      </c>
      <c r="T301" s="23">
        <v>0</v>
      </c>
      <c r="U301" s="23">
        <v>0</v>
      </c>
      <c r="V301" s="23">
        <v>2</v>
      </c>
      <c r="W301" s="33">
        <v>40</v>
      </c>
      <c r="X301" s="33"/>
      <c r="Y301" s="33"/>
      <c r="Z301" s="33"/>
      <c r="AA301" s="34"/>
      <c r="AB301" s="34"/>
      <c r="AC301" s="34"/>
      <c r="AD301" s="34">
        <v>130</v>
      </c>
      <c r="AE301" s="34"/>
      <c r="AF301" s="34"/>
      <c r="AH301" s="23">
        <v>0</v>
      </c>
      <c r="AI301" s="23">
        <v>660</v>
      </c>
      <c r="AJ301" s="23">
        <v>0</v>
      </c>
      <c r="AK301" s="23">
        <v>0</v>
      </c>
      <c r="AL301" s="23">
        <v>0</v>
      </c>
      <c r="AM301" s="23">
        <v>18</v>
      </c>
      <c r="AN301" s="26">
        <v>0</v>
      </c>
      <c r="AO301" s="26" t="s">
        <v>339</v>
      </c>
      <c r="AP301" s="26">
        <v>18</v>
      </c>
    </row>
    <row r="302" spans="1:42" x14ac:dyDescent="0.15">
      <c r="A302" s="21" t="s">
        <v>71</v>
      </c>
      <c r="B302" s="21" t="s">
        <v>340</v>
      </c>
      <c r="C302" s="21" t="s">
        <v>172</v>
      </c>
      <c r="D302" s="21" t="s">
        <v>502</v>
      </c>
      <c r="E302" s="21" t="s">
        <v>337</v>
      </c>
      <c r="F302" s="21" t="s">
        <v>338</v>
      </c>
      <c r="G302" s="21">
        <v>0</v>
      </c>
      <c r="H302" s="21">
        <v>23</v>
      </c>
      <c r="I302" s="25">
        <v>3</v>
      </c>
      <c r="J302" s="29">
        <v>2</v>
      </c>
      <c r="K302" s="29">
        <v>2</v>
      </c>
      <c r="L302" s="29"/>
      <c r="M302" s="29"/>
      <c r="N302" s="29"/>
      <c r="P302" s="23">
        <v>21</v>
      </c>
      <c r="Q302" s="23">
        <v>23</v>
      </c>
      <c r="R302" s="23">
        <v>3</v>
      </c>
      <c r="S302" s="23">
        <v>23</v>
      </c>
      <c r="T302" s="23">
        <v>0</v>
      </c>
      <c r="U302" s="23">
        <v>0</v>
      </c>
      <c r="V302" s="23">
        <v>0</v>
      </c>
      <c r="W302" s="33">
        <v>0</v>
      </c>
      <c r="X302" s="33"/>
      <c r="Y302" s="33"/>
      <c r="Z302" s="33"/>
      <c r="AA302" s="34"/>
      <c r="AB302" s="34"/>
      <c r="AC302" s="34"/>
      <c r="AD302" s="34">
        <v>130</v>
      </c>
      <c r="AE302" s="34"/>
      <c r="AF302" s="34"/>
      <c r="AH302" s="23">
        <v>1806.4516129032299</v>
      </c>
      <c r="AI302" s="23">
        <v>420</v>
      </c>
      <c r="AJ302" s="23">
        <v>0</v>
      </c>
      <c r="AK302" s="23">
        <v>0</v>
      </c>
      <c r="AL302" s="23">
        <v>0</v>
      </c>
      <c r="AM302" s="23">
        <v>16</v>
      </c>
      <c r="AN302" s="26">
        <v>0</v>
      </c>
      <c r="AO302" s="26" t="s">
        <v>339</v>
      </c>
      <c r="AP302" s="26">
        <v>16</v>
      </c>
    </row>
    <row r="303" spans="1:42" x14ac:dyDescent="0.15">
      <c r="A303" s="21" t="s">
        <v>80</v>
      </c>
      <c r="B303" s="21" t="s">
        <v>342</v>
      </c>
      <c r="C303" s="21" t="s">
        <v>172</v>
      </c>
      <c r="D303" s="21" t="s">
        <v>503</v>
      </c>
      <c r="E303" s="21" t="s">
        <v>337</v>
      </c>
      <c r="F303" s="21" t="s">
        <v>338</v>
      </c>
      <c r="G303" s="21">
        <v>0</v>
      </c>
      <c r="H303" s="21">
        <v>21</v>
      </c>
      <c r="I303" s="25">
        <v>3</v>
      </c>
      <c r="J303" s="29">
        <v>2</v>
      </c>
      <c r="K303" s="29">
        <v>2</v>
      </c>
      <c r="L303" s="29"/>
      <c r="M303" s="29"/>
      <c r="N303" s="29"/>
      <c r="P303" s="23">
        <v>19</v>
      </c>
      <c r="Q303" s="23">
        <v>21</v>
      </c>
      <c r="R303" s="23">
        <v>3</v>
      </c>
      <c r="S303" s="23">
        <v>21</v>
      </c>
      <c r="T303" s="23">
        <v>0</v>
      </c>
      <c r="U303" s="23">
        <v>0</v>
      </c>
      <c r="V303" s="23">
        <v>1</v>
      </c>
      <c r="W303" s="33">
        <v>20</v>
      </c>
      <c r="X303" s="33"/>
      <c r="Y303" s="33"/>
      <c r="Z303" s="33"/>
      <c r="AA303" s="34"/>
      <c r="AB303" s="34"/>
      <c r="AC303" s="34"/>
      <c r="AD303" s="34">
        <v>130</v>
      </c>
      <c r="AE303" s="34"/>
      <c r="AF303" s="34"/>
      <c r="AH303" s="23">
        <v>0</v>
      </c>
      <c r="AI303" s="23">
        <v>480</v>
      </c>
      <c r="AJ303" s="23">
        <v>0</v>
      </c>
      <c r="AK303" s="23">
        <v>0</v>
      </c>
      <c r="AL303" s="23">
        <v>0</v>
      </c>
      <c r="AM303" s="23">
        <v>13</v>
      </c>
      <c r="AN303" s="26">
        <v>0</v>
      </c>
      <c r="AO303" s="26" t="s">
        <v>339</v>
      </c>
      <c r="AP303" s="26">
        <v>13</v>
      </c>
    </row>
    <row r="304" spans="1:42" x14ac:dyDescent="0.15">
      <c r="A304" s="21" t="s">
        <v>68</v>
      </c>
      <c r="B304" s="21" t="s">
        <v>342</v>
      </c>
      <c r="C304" s="21" t="s">
        <v>172</v>
      </c>
      <c r="D304" s="21" t="s">
        <v>504</v>
      </c>
      <c r="E304" s="21" t="s">
        <v>337</v>
      </c>
      <c r="F304" s="21" t="s">
        <v>338</v>
      </c>
      <c r="G304" s="21">
        <v>0</v>
      </c>
      <c r="H304" s="21">
        <v>20</v>
      </c>
      <c r="I304" s="25">
        <v>2</v>
      </c>
      <c r="J304" s="29">
        <v>2</v>
      </c>
      <c r="K304" s="29">
        <v>2</v>
      </c>
      <c r="L304" s="29"/>
      <c r="M304" s="29"/>
      <c r="N304" s="29"/>
      <c r="P304" s="23">
        <v>18</v>
      </c>
      <c r="Q304" s="23">
        <v>20</v>
      </c>
      <c r="R304" s="23">
        <v>2</v>
      </c>
      <c r="S304" s="23">
        <v>20</v>
      </c>
      <c r="T304" s="23">
        <v>0</v>
      </c>
      <c r="U304" s="23">
        <v>0</v>
      </c>
      <c r="V304" s="23">
        <v>0</v>
      </c>
      <c r="W304" s="33">
        <v>0</v>
      </c>
      <c r="X304" s="33"/>
      <c r="Y304" s="33"/>
      <c r="Z304" s="33"/>
      <c r="AA304" s="34"/>
      <c r="AB304" s="34"/>
      <c r="AC304" s="34"/>
      <c r="AD304" s="34">
        <v>130</v>
      </c>
      <c r="AE304" s="34"/>
      <c r="AF304" s="34"/>
      <c r="AH304" s="23">
        <v>0</v>
      </c>
      <c r="AI304" s="23">
        <v>300</v>
      </c>
      <c r="AJ304" s="23">
        <v>200</v>
      </c>
      <c r="AK304" s="23">
        <v>0</v>
      </c>
      <c r="AL304" s="23">
        <v>0</v>
      </c>
      <c r="AM304" s="23">
        <v>15</v>
      </c>
      <c r="AN304" s="26">
        <v>0</v>
      </c>
      <c r="AO304" s="26" t="s">
        <v>339</v>
      </c>
      <c r="AP304" s="26">
        <v>15</v>
      </c>
    </row>
    <row r="305" spans="1:42" x14ac:dyDescent="0.15">
      <c r="A305" s="21" t="s">
        <v>463</v>
      </c>
      <c r="B305" s="21" t="s">
        <v>457</v>
      </c>
      <c r="C305" s="21" t="s">
        <v>171</v>
      </c>
      <c r="D305" s="21" t="s">
        <v>505</v>
      </c>
      <c r="E305" s="21" t="s">
        <v>173</v>
      </c>
      <c r="F305" s="21" t="s">
        <v>338</v>
      </c>
      <c r="G305" s="21">
        <v>0</v>
      </c>
      <c r="H305" s="21">
        <v>15</v>
      </c>
      <c r="I305" s="25">
        <v>2</v>
      </c>
      <c r="J305" s="29">
        <v>2</v>
      </c>
      <c r="K305" s="29">
        <v>2</v>
      </c>
      <c r="L305" s="29"/>
      <c r="M305" s="29"/>
      <c r="N305" s="29"/>
      <c r="P305" s="23">
        <v>13</v>
      </c>
      <c r="Q305" s="23">
        <v>15</v>
      </c>
      <c r="R305" s="23">
        <v>2</v>
      </c>
      <c r="S305" s="23">
        <v>15</v>
      </c>
      <c r="T305" s="23">
        <v>0</v>
      </c>
      <c r="U305" s="23">
        <v>0</v>
      </c>
      <c r="V305" s="23">
        <v>0</v>
      </c>
      <c r="W305" s="33">
        <v>0</v>
      </c>
      <c r="X305" s="33"/>
      <c r="Y305" s="33"/>
      <c r="Z305" s="33"/>
      <c r="AA305" s="34"/>
      <c r="AB305" s="34"/>
      <c r="AC305" s="34"/>
      <c r="AD305" s="34"/>
      <c r="AE305" s="34">
        <v>300</v>
      </c>
      <c r="AF305" s="34"/>
      <c r="AH305" s="23">
        <v>0</v>
      </c>
      <c r="AI305" s="23">
        <v>560</v>
      </c>
      <c r="AJ305" s="23">
        <v>0</v>
      </c>
      <c r="AK305" s="23">
        <v>0</v>
      </c>
      <c r="AL305" s="23">
        <v>0</v>
      </c>
      <c r="AM305" s="23">
        <v>8</v>
      </c>
      <c r="AN305" s="26">
        <v>0</v>
      </c>
      <c r="AO305" s="26" t="s">
        <v>339</v>
      </c>
      <c r="AP305" s="26">
        <v>8</v>
      </c>
    </row>
    <row r="306" spans="1:42" x14ac:dyDescent="0.15">
      <c r="A306" s="21" t="s">
        <v>22</v>
      </c>
      <c r="B306" s="21" t="s">
        <v>342</v>
      </c>
      <c r="C306" s="21" t="s">
        <v>172</v>
      </c>
      <c r="D306" s="21" t="s">
        <v>506</v>
      </c>
      <c r="E306" s="21" t="s">
        <v>337</v>
      </c>
      <c r="F306" s="21" t="s">
        <v>338</v>
      </c>
      <c r="G306" s="21">
        <v>0</v>
      </c>
      <c r="H306" s="21">
        <v>18</v>
      </c>
      <c r="I306" s="25">
        <v>2</v>
      </c>
      <c r="J306" s="29">
        <v>2</v>
      </c>
      <c r="K306" s="29">
        <v>2</v>
      </c>
      <c r="L306" s="29"/>
      <c r="M306" s="29"/>
      <c r="N306" s="29"/>
      <c r="P306" s="23">
        <v>16</v>
      </c>
      <c r="Q306" s="23">
        <v>18</v>
      </c>
      <c r="R306" s="23">
        <v>2</v>
      </c>
      <c r="S306" s="23">
        <v>18</v>
      </c>
      <c r="T306" s="23">
        <v>0</v>
      </c>
      <c r="U306" s="23">
        <v>0</v>
      </c>
      <c r="V306" s="23">
        <v>0</v>
      </c>
      <c r="W306" s="33">
        <v>0</v>
      </c>
      <c r="X306" s="33"/>
      <c r="Y306" s="33"/>
      <c r="Z306" s="33"/>
      <c r="AA306" s="34"/>
      <c r="AB306" s="34"/>
      <c r="AC306" s="34"/>
      <c r="AD306" s="34">
        <v>130</v>
      </c>
      <c r="AE306" s="34"/>
      <c r="AF306" s="34"/>
      <c r="AH306" s="23">
        <v>0</v>
      </c>
      <c r="AI306" s="23">
        <v>540</v>
      </c>
      <c r="AJ306" s="23">
        <v>0</v>
      </c>
      <c r="AK306" s="23">
        <v>0</v>
      </c>
      <c r="AL306" s="23">
        <v>0</v>
      </c>
      <c r="AM306" s="23">
        <v>9</v>
      </c>
      <c r="AN306" s="26">
        <v>0</v>
      </c>
      <c r="AO306" s="26" t="s">
        <v>339</v>
      </c>
      <c r="AP306" s="26">
        <v>9</v>
      </c>
    </row>
    <row r="307" spans="1:42" x14ac:dyDescent="0.15">
      <c r="A307" s="21" t="s">
        <v>80</v>
      </c>
      <c r="B307" s="21" t="s">
        <v>342</v>
      </c>
      <c r="C307" s="21" t="s">
        <v>172</v>
      </c>
      <c r="D307" s="21" t="s">
        <v>507</v>
      </c>
      <c r="E307" s="21" t="s">
        <v>337</v>
      </c>
      <c r="F307" s="21" t="s">
        <v>338</v>
      </c>
      <c r="G307" s="21">
        <v>0</v>
      </c>
      <c r="H307" s="21">
        <v>18</v>
      </c>
      <c r="I307" s="25">
        <v>2</v>
      </c>
      <c r="J307" s="29">
        <v>1</v>
      </c>
      <c r="K307" s="29">
        <v>1</v>
      </c>
      <c r="L307" s="29"/>
      <c r="M307" s="29"/>
      <c r="N307" s="29"/>
      <c r="P307" s="23">
        <v>17</v>
      </c>
      <c r="Q307" s="23">
        <v>18</v>
      </c>
      <c r="R307" s="23">
        <v>2</v>
      </c>
      <c r="S307" s="23">
        <v>18</v>
      </c>
      <c r="T307" s="23">
        <v>0</v>
      </c>
      <c r="U307" s="23">
        <v>0</v>
      </c>
      <c r="V307" s="23">
        <v>1</v>
      </c>
      <c r="W307" s="33">
        <v>20</v>
      </c>
      <c r="X307" s="33"/>
      <c r="Y307" s="33"/>
      <c r="Z307" s="33"/>
      <c r="AA307" s="34"/>
      <c r="AB307" s="34"/>
      <c r="AC307" s="34"/>
      <c r="AD307" s="34">
        <v>130</v>
      </c>
      <c r="AE307" s="34"/>
      <c r="AF307" s="34"/>
      <c r="AH307" s="23">
        <v>0</v>
      </c>
      <c r="AI307" s="23">
        <v>600</v>
      </c>
      <c r="AJ307" s="23">
        <v>0</v>
      </c>
      <c r="AK307" s="23">
        <v>0</v>
      </c>
      <c r="AL307" s="23">
        <v>0</v>
      </c>
      <c r="AM307" s="23">
        <v>8</v>
      </c>
      <c r="AN307" s="26">
        <v>0</v>
      </c>
      <c r="AO307" s="26" t="s">
        <v>339</v>
      </c>
      <c r="AP307" s="26">
        <v>8</v>
      </c>
    </row>
    <row r="308" spans="1:42" x14ac:dyDescent="0.15">
      <c r="A308" s="21" t="s">
        <v>127</v>
      </c>
      <c r="B308" s="21" t="s">
        <v>448</v>
      </c>
      <c r="C308" s="21" t="s">
        <v>171</v>
      </c>
      <c r="D308" s="21" t="s">
        <v>508</v>
      </c>
      <c r="E308" s="21" t="s">
        <v>337</v>
      </c>
      <c r="F308" s="21" t="s">
        <v>127</v>
      </c>
      <c r="G308" s="21">
        <v>0</v>
      </c>
      <c r="H308" s="21">
        <v>18</v>
      </c>
      <c r="I308" s="25">
        <v>3</v>
      </c>
      <c r="J308" s="29">
        <v>2</v>
      </c>
      <c r="K308" s="29">
        <v>2</v>
      </c>
      <c r="L308" s="29"/>
      <c r="M308" s="29"/>
      <c r="N308" s="29"/>
      <c r="P308" s="23">
        <v>16</v>
      </c>
      <c r="Q308" s="23">
        <v>18</v>
      </c>
      <c r="R308" s="23">
        <v>3</v>
      </c>
      <c r="S308" s="23">
        <v>18</v>
      </c>
      <c r="T308" s="23">
        <v>0</v>
      </c>
      <c r="U308" s="23">
        <v>0</v>
      </c>
      <c r="V308" s="23">
        <v>0</v>
      </c>
      <c r="W308" s="33">
        <v>0</v>
      </c>
      <c r="X308" s="33"/>
      <c r="Y308" s="33"/>
      <c r="Z308" s="33"/>
      <c r="AA308" s="34"/>
      <c r="AB308" s="34"/>
      <c r="AC308" s="34"/>
      <c r="AD308" s="34"/>
      <c r="AE308" s="34"/>
      <c r="AF308" s="34"/>
      <c r="AH308" s="23">
        <v>2483.8709677419401</v>
      </c>
      <c r="AI308" s="23">
        <v>560</v>
      </c>
      <c r="AJ308" s="23">
        <v>0</v>
      </c>
      <c r="AK308" s="23">
        <v>0</v>
      </c>
      <c r="AL308" s="23">
        <v>0</v>
      </c>
      <c r="AM308" s="23">
        <v>11</v>
      </c>
      <c r="AN308" s="26">
        <v>0</v>
      </c>
      <c r="AO308" s="26" t="s">
        <v>339</v>
      </c>
      <c r="AP308" s="26">
        <v>11</v>
      </c>
    </row>
    <row r="309" spans="1:42" x14ac:dyDescent="0.15">
      <c r="A309" s="21" t="s">
        <v>223</v>
      </c>
      <c r="B309" s="21" t="s">
        <v>342</v>
      </c>
      <c r="C309" s="21" t="s">
        <v>172</v>
      </c>
      <c r="D309" s="21" t="s">
        <v>509</v>
      </c>
      <c r="E309" s="21" t="s">
        <v>337</v>
      </c>
      <c r="F309" s="21" t="s">
        <v>338</v>
      </c>
      <c r="G309" s="21">
        <v>0</v>
      </c>
      <c r="H309" s="21">
        <v>17</v>
      </c>
      <c r="I309" s="25">
        <v>2</v>
      </c>
      <c r="J309" s="29">
        <v>2</v>
      </c>
      <c r="K309" s="29">
        <v>2</v>
      </c>
      <c r="L309" s="29"/>
      <c r="M309" s="29"/>
      <c r="N309" s="29"/>
      <c r="P309" s="23">
        <v>15</v>
      </c>
      <c r="Q309" s="23">
        <v>17</v>
      </c>
      <c r="R309" s="23">
        <v>2</v>
      </c>
      <c r="S309" s="23">
        <v>17</v>
      </c>
      <c r="T309" s="23">
        <v>0</v>
      </c>
      <c r="U309" s="23">
        <v>0</v>
      </c>
      <c r="V309" s="23">
        <v>0</v>
      </c>
      <c r="W309" s="33">
        <v>0</v>
      </c>
      <c r="X309" s="33"/>
      <c r="Y309" s="33"/>
      <c r="Z309" s="33"/>
      <c r="AA309" s="34"/>
      <c r="AB309" s="34"/>
      <c r="AC309" s="34"/>
      <c r="AD309" s="34">
        <v>130</v>
      </c>
      <c r="AE309" s="34"/>
      <c r="AF309" s="34"/>
      <c r="AH309" s="23">
        <v>0</v>
      </c>
      <c r="AI309" s="23">
        <v>420</v>
      </c>
      <c r="AJ309" s="23">
        <v>240</v>
      </c>
      <c r="AK309" s="23">
        <v>0</v>
      </c>
      <c r="AL309" s="23">
        <v>0</v>
      </c>
      <c r="AM309" s="23">
        <v>10</v>
      </c>
      <c r="AN309" s="26">
        <v>0</v>
      </c>
      <c r="AO309" s="26" t="s">
        <v>339</v>
      </c>
      <c r="AP309" s="26">
        <v>10</v>
      </c>
    </row>
    <row r="310" spans="1:42" x14ac:dyDescent="0.15">
      <c r="A310" s="21" t="s">
        <v>60</v>
      </c>
      <c r="B310" s="21" t="s">
        <v>342</v>
      </c>
      <c r="C310" s="21" t="s">
        <v>172</v>
      </c>
      <c r="D310" s="21" t="s">
        <v>510</v>
      </c>
      <c r="E310" s="21" t="s">
        <v>173</v>
      </c>
      <c r="F310" s="21" t="s">
        <v>338</v>
      </c>
      <c r="G310" s="21">
        <v>0</v>
      </c>
      <c r="H310" s="21">
        <v>17</v>
      </c>
      <c r="I310" s="25">
        <v>2</v>
      </c>
      <c r="J310" s="29">
        <v>1</v>
      </c>
      <c r="K310" s="29">
        <v>1</v>
      </c>
      <c r="L310" s="29"/>
      <c r="M310" s="29"/>
      <c r="N310" s="29"/>
      <c r="P310" s="23">
        <v>16</v>
      </c>
      <c r="Q310" s="23">
        <v>17</v>
      </c>
      <c r="R310" s="23">
        <v>2</v>
      </c>
      <c r="S310" s="23">
        <v>17</v>
      </c>
      <c r="T310" s="23">
        <v>0</v>
      </c>
      <c r="U310" s="23">
        <v>0</v>
      </c>
      <c r="V310" s="23">
        <v>0</v>
      </c>
      <c r="W310" s="33">
        <v>0</v>
      </c>
      <c r="X310" s="33"/>
      <c r="Y310" s="33"/>
      <c r="Z310" s="33"/>
      <c r="AA310" s="34"/>
      <c r="AB310" s="34"/>
      <c r="AC310" s="34"/>
      <c r="AD310" s="34">
        <v>130</v>
      </c>
      <c r="AE310" s="34"/>
      <c r="AF310" s="34"/>
      <c r="AH310" s="23">
        <v>0</v>
      </c>
      <c r="AI310" s="23">
        <v>0</v>
      </c>
      <c r="AJ310" s="23">
        <v>0</v>
      </c>
      <c r="AK310" s="23">
        <v>0</v>
      </c>
      <c r="AL310" s="23">
        <v>0</v>
      </c>
      <c r="AM310" s="23">
        <v>10</v>
      </c>
      <c r="AN310" s="26">
        <v>0</v>
      </c>
      <c r="AO310" s="26" t="s">
        <v>339</v>
      </c>
      <c r="AP310" s="26">
        <v>10</v>
      </c>
    </row>
    <row r="311" spans="1:42" x14ac:dyDescent="0.15">
      <c r="A311" s="21" t="s">
        <v>77</v>
      </c>
      <c r="B311" s="21" t="s">
        <v>346</v>
      </c>
      <c r="C311" s="21" t="s">
        <v>171</v>
      </c>
      <c r="D311" s="21" t="s">
        <v>511</v>
      </c>
      <c r="E311" s="21" t="s">
        <v>337</v>
      </c>
      <c r="F311" s="21" t="s">
        <v>338</v>
      </c>
      <c r="G311" s="21">
        <v>0</v>
      </c>
      <c r="H311" s="21">
        <v>16</v>
      </c>
      <c r="I311" s="25">
        <v>2</v>
      </c>
      <c r="J311" s="29">
        <v>1</v>
      </c>
      <c r="K311" s="29">
        <v>1</v>
      </c>
      <c r="L311" s="29"/>
      <c r="M311" s="29"/>
      <c r="N311" s="29"/>
      <c r="P311" s="23">
        <v>15</v>
      </c>
      <c r="Q311" s="23">
        <v>16</v>
      </c>
      <c r="R311" s="23">
        <v>2</v>
      </c>
      <c r="S311" s="23">
        <v>16</v>
      </c>
      <c r="T311" s="23">
        <v>0</v>
      </c>
      <c r="U311" s="23">
        <v>0</v>
      </c>
      <c r="V311" s="23">
        <v>1</v>
      </c>
      <c r="W311" s="33">
        <v>20</v>
      </c>
      <c r="X311" s="33"/>
      <c r="Y311" s="33"/>
      <c r="Z311" s="33"/>
      <c r="AA311" s="34"/>
      <c r="AB311" s="34"/>
      <c r="AC311" s="34"/>
      <c r="AD311" s="34"/>
      <c r="AE311" s="34"/>
      <c r="AF311" s="34"/>
      <c r="AH311" s="23">
        <v>0</v>
      </c>
      <c r="AI311" s="23">
        <v>0</v>
      </c>
      <c r="AJ311" s="23">
        <v>0</v>
      </c>
      <c r="AK311" s="23">
        <v>0</v>
      </c>
      <c r="AL311" s="23">
        <v>0</v>
      </c>
      <c r="AM311" s="23">
        <v>0</v>
      </c>
      <c r="AN311" s="26">
        <v>0</v>
      </c>
      <c r="AO311" s="26" t="s">
        <v>339</v>
      </c>
      <c r="AP311" s="26">
        <v>16</v>
      </c>
    </row>
    <row r="312" spans="1:42" x14ac:dyDescent="0.15">
      <c r="A312" s="21" t="s">
        <v>453</v>
      </c>
      <c r="B312" s="21" t="s">
        <v>457</v>
      </c>
      <c r="C312" s="21" t="s">
        <v>171</v>
      </c>
      <c r="D312" s="21" t="s">
        <v>512</v>
      </c>
      <c r="E312" s="21" t="s">
        <v>337</v>
      </c>
      <c r="F312" s="21" t="s">
        <v>338</v>
      </c>
      <c r="G312" s="21">
        <v>0</v>
      </c>
      <c r="H312" s="21">
        <v>17</v>
      </c>
      <c r="I312" s="25">
        <v>2</v>
      </c>
      <c r="J312" s="29">
        <v>1</v>
      </c>
      <c r="K312" s="29">
        <v>1</v>
      </c>
      <c r="L312" s="29"/>
      <c r="M312" s="29"/>
      <c r="N312" s="29"/>
      <c r="P312" s="23">
        <v>16</v>
      </c>
      <c r="Q312" s="23">
        <v>17</v>
      </c>
      <c r="R312" s="23">
        <v>2</v>
      </c>
      <c r="S312" s="23">
        <v>17</v>
      </c>
      <c r="T312" s="23">
        <v>0</v>
      </c>
      <c r="U312" s="23">
        <v>0</v>
      </c>
      <c r="V312" s="23">
        <v>0</v>
      </c>
      <c r="W312" s="33">
        <v>0</v>
      </c>
      <c r="X312" s="33"/>
      <c r="Y312" s="33"/>
      <c r="Z312" s="33"/>
      <c r="AA312" s="34"/>
      <c r="AB312" s="34"/>
      <c r="AC312" s="34"/>
      <c r="AD312" s="34"/>
      <c r="AE312" s="34"/>
      <c r="AF312" s="34"/>
      <c r="AH312" s="23">
        <v>1774.1935483871</v>
      </c>
      <c r="AI312" s="23">
        <v>560</v>
      </c>
      <c r="AJ312" s="23">
        <v>0</v>
      </c>
      <c r="AK312" s="23">
        <v>0</v>
      </c>
      <c r="AL312" s="23">
        <v>0</v>
      </c>
      <c r="AM312" s="23">
        <v>0</v>
      </c>
      <c r="AN312" s="26">
        <v>0</v>
      </c>
      <c r="AO312" s="26" t="s">
        <v>339</v>
      </c>
      <c r="AP312" s="26">
        <v>17</v>
      </c>
    </row>
    <row r="313" spans="1:42" x14ac:dyDescent="0.15">
      <c r="A313" s="21" t="s">
        <v>453</v>
      </c>
      <c r="B313" s="21" t="s">
        <v>457</v>
      </c>
      <c r="C313" s="21" t="s">
        <v>171</v>
      </c>
      <c r="D313" s="21" t="s">
        <v>513</v>
      </c>
      <c r="E313" s="21" t="s">
        <v>337</v>
      </c>
      <c r="F313" s="21" t="s">
        <v>338</v>
      </c>
      <c r="G313" s="21">
        <v>0</v>
      </c>
      <c r="H313" s="21">
        <v>29</v>
      </c>
      <c r="I313" s="25">
        <v>4</v>
      </c>
      <c r="J313" s="29">
        <v>1</v>
      </c>
      <c r="K313" s="29">
        <v>1</v>
      </c>
      <c r="L313" s="29"/>
      <c r="M313" s="29"/>
      <c r="N313" s="29"/>
      <c r="P313" s="23">
        <v>28</v>
      </c>
      <c r="Q313" s="23">
        <v>29</v>
      </c>
      <c r="R313" s="23">
        <v>4</v>
      </c>
      <c r="S313" s="23">
        <v>29</v>
      </c>
      <c r="T313" s="23">
        <v>0</v>
      </c>
      <c r="U313" s="23">
        <v>0</v>
      </c>
      <c r="V313" s="23">
        <v>3</v>
      </c>
      <c r="W313" s="33">
        <v>60</v>
      </c>
      <c r="X313" s="33"/>
      <c r="Y313" s="33"/>
      <c r="Z313" s="33"/>
      <c r="AA313" s="34"/>
      <c r="AB313" s="34"/>
      <c r="AC313" s="34"/>
      <c r="AD313" s="34"/>
      <c r="AE313" s="34"/>
      <c r="AF313" s="34"/>
      <c r="AH313" s="23">
        <v>0</v>
      </c>
      <c r="AI313" s="23">
        <v>0</v>
      </c>
      <c r="AJ313" s="23">
        <v>0</v>
      </c>
      <c r="AK313" s="23">
        <v>0</v>
      </c>
      <c r="AL313" s="23">
        <v>0</v>
      </c>
      <c r="AM313" s="23">
        <v>0</v>
      </c>
      <c r="AN313" s="26">
        <v>0</v>
      </c>
      <c r="AO313" s="26" t="s">
        <v>339</v>
      </c>
      <c r="AP313" s="26">
        <v>29</v>
      </c>
    </row>
    <row r="314" spans="1:42" x14ac:dyDescent="0.15">
      <c r="A314" s="21" t="s">
        <v>463</v>
      </c>
      <c r="B314" s="21" t="s">
        <v>457</v>
      </c>
      <c r="C314" s="21" t="s">
        <v>171</v>
      </c>
      <c r="D314" s="21" t="s">
        <v>514</v>
      </c>
      <c r="E314" s="21" t="s">
        <v>337</v>
      </c>
      <c r="F314" s="21" t="s">
        <v>338</v>
      </c>
      <c r="G314" s="21" t="s">
        <v>393</v>
      </c>
      <c r="H314" s="21">
        <v>12</v>
      </c>
      <c r="I314" s="25">
        <v>1</v>
      </c>
      <c r="J314" s="29">
        <v>1</v>
      </c>
      <c r="K314" s="29">
        <v>1</v>
      </c>
      <c r="L314" s="29"/>
      <c r="M314" s="29"/>
      <c r="N314" s="29"/>
      <c r="P314" s="23">
        <v>11</v>
      </c>
      <c r="Q314" s="23">
        <v>12</v>
      </c>
      <c r="R314" s="23">
        <v>1</v>
      </c>
      <c r="S314" s="23">
        <v>12</v>
      </c>
      <c r="T314" s="23">
        <v>0</v>
      </c>
      <c r="U314" s="23">
        <v>0</v>
      </c>
      <c r="V314" s="23">
        <v>0</v>
      </c>
      <c r="W314" s="33">
        <v>0</v>
      </c>
      <c r="X314" s="33"/>
      <c r="Y314" s="33"/>
      <c r="Z314" s="33"/>
      <c r="AA314" s="34"/>
      <c r="AB314" s="34"/>
      <c r="AC314" s="34"/>
      <c r="AD314" s="34"/>
      <c r="AE314" s="34"/>
      <c r="AF314" s="34"/>
      <c r="AH314" s="23">
        <v>1129.03225806452</v>
      </c>
      <c r="AI314" s="23">
        <v>560</v>
      </c>
      <c r="AJ314" s="23">
        <v>0</v>
      </c>
      <c r="AK314" s="23">
        <v>0</v>
      </c>
      <c r="AL314" s="23">
        <v>0</v>
      </c>
      <c r="AM314" s="23">
        <v>0</v>
      </c>
      <c r="AN314" s="26">
        <v>0</v>
      </c>
      <c r="AO314" s="26" t="s">
        <v>339</v>
      </c>
      <c r="AP314" s="26">
        <v>12</v>
      </c>
    </row>
    <row r="315" spans="1:42" x14ac:dyDescent="0.15">
      <c r="A315" s="21" t="s">
        <v>453</v>
      </c>
      <c r="B315" s="21" t="s">
        <v>457</v>
      </c>
      <c r="C315" s="21" t="s">
        <v>171</v>
      </c>
      <c r="D315" s="21" t="s">
        <v>515</v>
      </c>
      <c r="E315" s="21" t="s">
        <v>337</v>
      </c>
      <c r="F315" s="21" t="s">
        <v>338</v>
      </c>
      <c r="G315" s="21">
        <v>0</v>
      </c>
      <c r="H315" s="21">
        <v>17</v>
      </c>
      <c r="I315" s="25">
        <v>2</v>
      </c>
      <c r="J315" s="29">
        <v>1</v>
      </c>
      <c r="K315" s="29">
        <v>1</v>
      </c>
      <c r="L315" s="29"/>
      <c r="M315" s="29"/>
      <c r="N315" s="29"/>
      <c r="P315" s="23">
        <v>16</v>
      </c>
      <c r="Q315" s="23">
        <v>17</v>
      </c>
      <c r="R315" s="23">
        <v>2</v>
      </c>
      <c r="S315" s="23">
        <v>17</v>
      </c>
      <c r="T315" s="23">
        <v>0</v>
      </c>
      <c r="U315" s="23">
        <v>0</v>
      </c>
      <c r="V315" s="23">
        <v>0</v>
      </c>
      <c r="W315" s="33">
        <v>0</v>
      </c>
      <c r="X315" s="33"/>
      <c r="Y315" s="33"/>
      <c r="Z315" s="33"/>
      <c r="AA315" s="34"/>
      <c r="AB315" s="34"/>
      <c r="AC315" s="34"/>
      <c r="AD315" s="34"/>
      <c r="AE315" s="34"/>
      <c r="AF315" s="34"/>
      <c r="AH315" s="23">
        <v>2258.0645161290299</v>
      </c>
      <c r="AI315" s="23">
        <v>560</v>
      </c>
      <c r="AJ315" s="23">
        <v>0</v>
      </c>
      <c r="AK315" s="23">
        <v>0</v>
      </c>
      <c r="AL315" s="23">
        <v>0</v>
      </c>
      <c r="AM315" s="23">
        <v>0</v>
      </c>
      <c r="AN315" s="26">
        <v>0</v>
      </c>
      <c r="AO315" s="26" t="s">
        <v>339</v>
      </c>
      <c r="AP315" s="26">
        <v>17</v>
      </c>
    </row>
    <row r="316" spans="1:42" x14ac:dyDescent="0.15">
      <c r="A316" s="21" t="s">
        <v>40</v>
      </c>
      <c r="B316" s="21" t="s">
        <v>342</v>
      </c>
      <c r="C316" s="21" t="s">
        <v>172</v>
      </c>
      <c r="D316" s="21" t="s">
        <v>516</v>
      </c>
      <c r="E316" s="21" t="s">
        <v>337</v>
      </c>
      <c r="F316" s="21" t="s">
        <v>338</v>
      </c>
      <c r="G316" s="21">
        <v>0</v>
      </c>
      <c r="H316" s="21">
        <v>13</v>
      </c>
      <c r="I316" s="25">
        <v>1</v>
      </c>
      <c r="J316" s="25">
        <v>0</v>
      </c>
      <c r="K316" s="25">
        <v>0</v>
      </c>
      <c r="P316" s="23">
        <v>13</v>
      </c>
      <c r="Q316" s="23">
        <v>13</v>
      </c>
      <c r="R316" s="23">
        <v>1</v>
      </c>
      <c r="S316" s="23">
        <v>13</v>
      </c>
      <c r="T316" s="23">
        <v>0</v>
      </c>
      <c r="U316" s="23">
        <v>0</v>
      </c>
      <c r="V316" s="23">
        <v>1</v>
      </c>
      <c r="W316" s="25">
        <v>20</v>
      </c>
      <c r="AD316" s="26">
        <v>130</v>
      </c>
      <c r="AH316" s="23">
        <v>0</v>
      </c>
      <c r="AI316" s="23">
        <v>780</v>
      </c>
      <c r="AJ316" s="23">
        <v>0</v>
      </c>
      <c r="AK316" s="23">
        <v>0</v>
      </c>
      <c r="AL316" s="23">
        <v>0</v>
      </c>
      <c r="AM316" s="23">
        <v>0</v>
      </c>
      <c r="AN316" s="26">
        <v>0</v>
      </c>
      <c r="AO316" s="26" t="s">
        <v>339</v>
      </c>
      <c r="AP316" s="26">
        <v>13</v>
      </c>
    </row>
    <row r="317" spans="1:42" x14ac:dyDescent="0.15">
      <c r="A317" s="21" t="s">
        <v>95</v>
      </c>
      <c r="B317" s="21" t="s">
        <v>342</v>
      </c>
      <c r="C317" s="21" t="s">
        <v>172</v>
      </c>
      <c r="D317" s="21" t="s">
        <v>517</v>
      </c>
      <c r="E317" s="21" t="s">
        <v>337</v>
      </c>
      <c r="F317" s="21" t="s">
        <v>338</v>
      </c>
      <c r="G317" s="21" t="s">
        <v>393</v>
      </c>
      <c r="H317" s="21">
        <v>12</v>
      </c>
      <c r="I317" s="25">
        <v>1</v>
      </c>
      <c r="J317" s="25">
        <v>0</v>
      </c>
      <c r="P317" s="23">
        <v>12</v>
      </c>
      <c r="Q317" s="23">
        <v>12</v>
      </c>
      <c r="R317" s="23">
        <v>1</v>
      </c>
      <c r="S317" s="23">
        <v>12</v>
      </c>
      <c r="T317" s="23">
        <v>0</v>
      </c>
      <c r="U317" s="23">
        <v>0</v>
      </c>
      <c r="V317" s="23">
        <v>1</v>
      </c>
      <c r="W317" s="25">
        <v>20</v>
      </c>
      <c r="AH317" s="23">
        <v>0</v>
      </c>
      <c r="AI317" s="23">
        <v>720</v>
      </c>
      <c r="AJ317" s="23">
        <v>0</v>
      </c>
      <c r="AK317" s="23">
        <v>0</v>
      </c>
      <c r="AL317" s="23">
        <v>0</v>
      </c>
      <c r="AM317" s="23">
        <v>0</v>
      </c>
      <c r="AN317" s="26">
        <v>0</v>
      </c>
      <c r="AO317" s="26" t="s">
        <v>339</v>
      </c>
      <c r="AP317" s="26">
        <v>12</v>
      </c>
    </row>
    <row r="318" spans="1:42" x14ac:dyDescent="0.15">
      <c r="A318" s="21" t="s">
        <v>49</v>
      </c>
      <c r="B318" s="21" t="s">
        <v>342</v>
      </c>
      <c r="C318" s="21" t="s">
        <v>172</v>
      </c>
      <c r="D318" s="21" t="s">
        <v>518</v>
      </c>
      <c r="E318" s="21" t="s">
        <v>337</v>
      </c>
      <c r="F318" s="21" t="s">
        <v>338</v>
      </c>
      <c r="G318" s="21" t="s">
        <v>393</v>
      </c>
      <c r="H318" s="21">
        <v>12</v>
      </c>
      <c r="I318" s="25">
        <v>1</v>
      </c>
      <c r="J318" s="25">
        <v>0</v>
      </c>
      <c r="P318" s="23">
        <v>12</v>
      </c>
      <c r="Q318" s="23">
        <v>12</v>
      </c>
      <c r="R318" s="23">
        <v>1</v>
      </c>
      <c r="S318" s="23">
        <v>12</v>
      </c>
      <c r="T318" s="23">
        <v>0</v>
      </c>
      <c r="U318" s="23">
        <v>0</v>
      </c>
      <c r="V318" s="23">
        <v>1</v>
      </c>
      <c r="W318" s="25">
        <v>20</v>
      </c>
      <c r="AH318" s="23">
        <v>0</v>
      </c>
      <c r="AI318" s="23">
        <v>720</v>
      </c>
      <c r="AJ318" s="23">
        <v>0</v>
      </c>
      <c r="AK318" s="23">
        <v>0</v>
      </c>
      <c r="AL318" s="23">
        <v>0</v>
      </c>
      <c r="AM318" s="23">
        <v>0</v>
      </c>
      <c r="AN318" s="26">
        <v>0</v>
      </c>
      <c r="AO318" s="26" t="s">
        <v>339</v>
      </c>
      <c r="AP318" s="26">
        <v>12</v>
      </c>
    </row>
    <row r="319" spans="1:42" x14ac:dyDescent="0.15">
      <c r="A319" s="21" t="s">
        <v>68</v>
      </c>
      <c r="B319" s="21" t="s">
        <v>342</v>
      </c>
      <c r="C319" s="21" t="s">
        <v>172</v>
      </c>
      <c r="D319" s="21" t="s">
        <v>519</v>
      </c>
      <c r="E319" s="21" t="s">
        <v>337</v>
      </c>
      <c r="F319" s="21" t="s">
        <v>338</v>
      </c>
      <c r="G319" s="21" t="s">
        <v>393</v>
      </c>
      <c r="H319" s="21">
        <v>9</v>
      </c>
      <c r="I319" s="25">
        <v>1</v>
      </c>
      <c r="J319" s="25">
        <v>0</v>
      </c>
      <c r="P319" s="23">
        <v>9</v>
      </c>
      <c r="Q319" s="23">
        <v>9</v>
      </c>
      <c r="R319" s="23">
        <v>1</v>
      </c>
      <c r="S319" s="23">
        <v>9</v>
      </c>
      <c r="T319" s="23">
        <v>0</v>
      </c>
      <c r="U319" s="23">
        <v>0</v>
      </c>
      <c r="V319" s="23">
        <v>1</v>
      </c>
      <c r="W319" s="25">
        <v>20</v>
      </c>
      <c r="AH319" s="23">
        <v>0</v>
      </c>
      <c r="AI319" s="23">
        <v>540</v>
      </c>
      <c r="AJ319" s="23">
        <v>0</v>
      </c>
      <c r="AK319" s="23">
        <v>0</v>
      </c>
      <c r="AL319" s="23">
        <v>0</v>
      </c>
      <c r="AM319" s="23">
        <v>0</v>
      </c>
      <c r="AN319" s="26">
        <v>0</v>
      </c>
      <c r="AO319" s="26" t="s">
        <v>339</v>
      </c>
      <c r="AP319" s="26">
        <v>9</v>
      </c>
    </row>
    <row r="320" spans="1:42" x14ac:dyDescent="0.15">
      <c r="A320" s="21" t="s">
        <v>222</v>
      </c>
      <c r="B320" s="21" t="s">
        <v>342</v>
      </c>
      <c r="C320" s="21" t="s">
        <v>172</v>
      </c>
      <c r="D320" s="21" t="s">
        <v>520</v>
      </c>
      <c r="E320" s="21" t="s">
        <v>337</v>
      </c>
      <c r="F320" s="21" t="s">
        <v>338</v>
      </c>
      <c r="G320" s="21" t="s">
        <v>393</v>
      </c>
      <c r="H320" s="21">
        <v>9</v>
      </c>
      <c r="I320" s="25">
        <v>1</v>
      </c>
      <c r="J320" s="25">
        <v>0</v>
      </c>
      <c r="P320" s="23">
        <v>9</v>
      </c>
      <c r="Q320" s="23">
        <v>9</v>
      </c>
      <c r="R320" s="23">
        <v>1</v>
      </c>
      <c r="S320" s="23">
        <v>9</v>
      </c>
      <c r="T320" s="23">
        <v>0</v>
      </c>
      <c r="U320" s="23">
        <v>0</v>
      </c>
      <c r="V320" s="23">
        <v>1</v>
      </c>
      <c r="W320" s="25">
        <v>20</v>
      </c>
      <c r="AH320" s="23">
        <v>0</v>
      </c>
      <c r="AI320" s="23">
        <v>540</v>
      </c>
      <c r="AJ320" s="23">
        <v>0</v>
      </c>
      <c r="AK320" s="23">
        <v>0</v>
      </c>
      <c r="AL320" s="23">
        <v>0</v>
      </c>
      <c r="AM320" s="23">
        <v>0</v>
      </c>
      <c r="AN320" s="26">
        <v>0</v>
      </c>
      <c r="AO320" s="26" t="s">
        <v>339</v>
      </c>
      <c r="AP320" s="26">
        <v>9</v>
      </c>
    </row>
    <row r="321" spans="1:42" x14ac:dyDescent="0.15">
      <c r="A321" s="21" t="s">
        <v>40</v>
      </c>
      <c r="B321" s="21" t="s">
        <v>342</v>
      </c>
      <c r="C321" s="21" t="s">
        <v>172</v>
      </c>
      <c r="D321" s="21" t="s">
        <v>521</v>
      </c>
      <c r="E321" s="21" t="s">
        <v>337</v>
      </c>
      <c r="F321" s="21" t="s">
        <v>338</v>
      </c>
      <c r="G321" s="21" t="s">
        <v>393</v>
      </c>
      <c r="H321" s="21">
        <v>9</v>
      </c>
      <c r="I321" s="25">
        <v>1</v>
      </c>
      <c r="J321" s="25">
        <v>0</v>
      </c>
      <c r="P321" s="23">
        <v>9</v>
      </c>
      <c r="Q321" s="23">
        <v>9</v>
      </c>
      <c r="R321" s="23">
        <v>1</v>
      </c>
      <c r="S321" s="23">
        <v>9</v>
      </c>
      <c r="T321" s="23">
        <v>0</v>
      </c>
      <c r="U321" s="23">
        <v>0</v>
      </c>
      <c r="V321" s="23">
        <v>1</v>
      </c>
      <c r="W321" s="25">
        <v>20</v>
      </c>
      <c r="AH321" s="23">
        <v>0</v>
      </c>
      <c r="AI321" s="23">
        <v>540</v>
      </c>
      <c r="AJ321" s="23">
        <v>0</v>
      </c>
      <c r="AK321" s="23">
        <v>0</v>
      </c>
      <c r="AL321" s="23">
        <v>0</v>
      </c>
      <c r="AM321" s="23">
        <v>0</v>
      </c>
      <c r="AN321" s="26">
        <v>0</v>
      </c>
      <c r="AO321" s="26" t="s">
        <v>339</v>
      </c>
      <c r="AP321" s="26">
        <v>9</v>
      </c>
    </row>
    <row r="322" spans="1:42" x14ac:dyDescent="0.15">
      <c r="A322" s="21" t="s">
        <v>112</v>
      </c>
      <c r="B322" s="21" t="s">
        <v>342</v>
      </c>
      <c r="C322" s="21" t="s">
        <v>172</v>
      </c>
      <c r="D322" s="21" t="s">
        <v>522</v>
      </c>
      <c r="E322" s="21" t="s">
        <v>337</v>
      </c>
      <c r="F322" s="21" t="s">
        <v>338</v>
      </c>
      <c r="G322" s="21" t="s">
        <v>393</v>
      </c>
      <c r="H322" s="21">
        <v>8</v>
      </c>
      <c r="I322" s="25">
        <v>1</v>
      </c>
      <c r="J322" s="25">
        <v>0</v>
      </c>
      <c r="P322" s="23">
        <v>8</v>
      </c>
      <c r="Q322" s="23">
        <v>8</v>
      </c>
      <c r="R322" s="23">
        <v>1</v>
      </c>
      <c r="S322" s="23">
        <v>8</v>
      </c>
      <c r="T322" s="23">
        <v>0</v>
      </c>
      <c r="U322" s="23">
        <v>0</v>
      </c>
      <c r="V322" s="23">
        <v>1</v>
      </c>
      <c r="W322" s="25">
        <v>20</v>
      </c>
      <c r="AH322" s="23">
        <v>0</v>
      </c>
      <c r="AI322" s="23">
        <v>480</v>
      </c>
      <c r="AJ322" s="23">
        <v>0</v>
      </c>
      <c r="AK322" s="23">
        <v>0</v>
      </c>
      <c r="AL322" s="23">
        <v>0</v>
      </c>
      <c r="AM322" s="23">
        <v>0</v>
      </c>
      <c r="AN322" s="26">
        <v>0</v>
      </c>
      <c r="AO322" s="26" t="s">
        <v>339</v>
      </c>
      <c r="AP322" s="26">
        <v>8</v>
      </c>
    </row>
    <row r="323" spans="1:42" x14ac:dyDescent="0.15">
      <c r="A323" s="21" t="s">
        <v>53</v>
      </c>
      <c r="B323" s="21" t="s">
        <v>342</v>
      </c>
      <c r="C323" s="21" t="s">
        <v>172</v>
      </c>
      <c r="D323" s="21" t="s">
        <v>523</v>
      </c>
      <c r="E323" s="21" t="s">
        <v>337</v>
      </c>
      <c r="F323" s="21" t="s">
        <v>338</v>
      </c>
      <c r="G323" s="21" t="s">
        <v>393</v>
      </c>
      <c r="H323" s="21">
        <v>4</v>
      </c>
      <c r="I323" s="25">
        <v>0</v>
      </c>
      <c r="J323" s="25">
        <v>0</v>
      </c>
      <c r="P323" s="23">
        <v>4</v>
      </c>
      <c r="Q323" s="23">
        <v>4</v>
      </c>
      <c r="R323" s="23">
        <v>0</v>
      </c>
      <c r="S323" s="23">
        <v>4</v>
      </c>
      <c r="T323" s="23">
        <v>0</v>
      </c>
      <c r="U323" s="23">
        <v>0</v>
      </c>
      <c r="V323" s="23">
        <v>0</v>
      </c>
      <c r="W323" s="25">
        <v>0</v>
      </c>
      <c r="AH323" s="23">
        <v>0</v>
      </c>
      <c r="AI323" s="23">
        <v>240</v>
      </c>
      <c r="AJ323" s="23">
        <v>0</v>
      </c>
      <c r="AK323" s="23">
        <v>0</v>
      </c>
      <c r="AL323" s="23">
        <v>0</v>
      </c>
      <c r="AM323" s="23">
        <v>0</v>
      </c>
      <c r="AN323" s="26">
        <v>0</v>
      </c>
      <c r="AO323" s="26" t="s">
        <v>339</v>
      </c>
      <c r="AP323" s="26">
        <v>4</v>
      </c>
    </row>
    <row r="324" spans="1:42" x14ac:dyDescent="0.15">
      <c r="A324" s="21" t="s">
        <v>223</v>
      </c>
      <c r="B324" s="21" t="s">
        <v>342</v>
      </c>
      <c r="C324" s="21" t="s">
        <v>172</v>
      </c>
      <c r="D324" s="21" t="s">
        <v>524</v>
      </c>
      <c r="E324" s="21" t="s">
        <v>337</v>
      </c>
      <c r="F324" s="21" t="s">
        <v>338</v>
      </c>
      <c r="G324" s="21" t="s">
        <v>393</v>
      </c>
      <c r="H324" s="21">
        <v>7</v>
      </c>
      <c r="I324" s="25">
        <v>1</v>
      </c>
      <c r="J324" s="25">
        <v>0</v>
      </c>
      <c r="P324" s="23">
        <v>7</v>
      </c>
      <c r="Q324" s="23">
        <v>7</v>
      </c>
      <c r="R324" s="23">
        <v>1</v>
      </c>
      <c r="S324" s="23">
        <v>7</v>
      </c>
      <c r="T324" s="23">
        <v>0</v>
      </c>
      <c r="U324" s="23">
        <v>0</v>
      </c>
      <c r="V324" s="23">
        <v>1</v>
      </c>
      <c r="W324" s="25">
        <v>20</v>
      </c>
      <c r="AH324" s="23">
        <v>0</v>
      </c>
      <c r="AI324" s="23">
        <v>420</v>
      </c>
      <c r="AJ324" s="23">
        <v>0</v>
      </c>
      <c r="AK324" s="23">
        <v>0</v>
      </c>
      <c r="AL324" s="23">
        <v>0</v>
      </c>
      <c r="AM324" s="23">
        <v>0</v>
      </c>
      <c r="AN324" s="26">
        <v>0</v>
      </c>
      <c r="AO324" s="26" t="s">
        <v>339</v>
      </c>
      <c r="AP324" s="26">
        <v>7</v>
      </c>
    </row>
    <row r="325" spans="1:42" x14ac:dyDescent="0.15">
      <c r="A325" s="21" t="s">
        <v>112</v>
      </c>
      <c r="B325" s="21" t="s">
        <v>342</v>
      </c>
      <c r="C325" s="21" t="s">
        <v>172</v>
      </c>
      <c r="D325" s="21" t="s">
        <v>525</v>
      </c>
      <c r="E325" s="21" t="s">
        <v>337</v>
      </c>
      <c r="F325" s="21" t="s">
        <v>338</v>
      </c>
      <c r="G325" s="21" t="s">
        <v>393</v>
      </c>
      <c r="H325" s="21">
        <v>5</v>
      </c>
      <c r="I325" s="25">
        <v>0</v>
      </c>
      <c r="J325" s="25">
        <v>0</v>
      </c>
      <c r="P325" s="23">
        <v>5</v>
      </c>
      <c r="Q325" s="23">
        <v>5</v>
      </c>
      <c r="R325" s="23">
        <v>0</v>
      </c>
      <c r="S325" s="23">
        <v>5</v>
      </c>
      <c r="T325" s="23">
        <v>0</v>
      </c>
      <c r="U325" s="23">
        <v>0</v>
      </c>
      <c r="V325" s="23">
        <v>0</v>
      </c>
      <c r="W325" s="25">
        <v>0</v>
      </c>
      <c r="AH325" s="23">
        <v>0</v>
      </c>
      <c r="AI325" s="23">
        <v>300</v>
      </c>
      <c r="AJ325" s="23">
        <v>0</v>
      </c>
      <c r="AK325" s="23">
        <v>0</v>
      </c>
      <c r="AL325" s="23">
        <v>0</v>
      </c>
      <c r="AM325" s="23">
        <v>0</v>
      </c>
      <c r="AN325" s="26">
        <v>0</v>
      </c>
      <c r="AO325" s="26" t="s">
        <v>339</v>
      </c>
      <c r="AP325" s="26">
        <v>5</v>
      </c>
    </row>
    <row r="326" spans="1:42" x14ac:dyDescent="0.15">
      <c r="A326" s="21" t="s">
        <v>223</v>
      </c>
      <c r="B326" s="21" t="s">
        <v>342</v>
      </c>
      <c r="C326" s="21" t="s">
        <v>172</v>
      </c>
      <c r="D326" s="21" t="s">
        <v>526</v>
      </c>
      <c r="E326" s="21" t="s">
        <v>173</v>
      </c>
      <c r="F326" s="21" t="s">
        <v>338</v>
      </c>
      <c r="G326" s="21" t="s">
        <v>393</v>
      </c>
      <c r="H326" s="21">
        <v>9</v>
      </c>
      <c r="I326" s="25">
        <v>1</v>
      </c>
      <c r="J326" s="25">
        <v>0</v>
      </c>
      <c r="P326" s="23">
        <v>9</v>
      </c>
      <c r="Q326" s="23">
        <v>9</v>
      </c>
      <c r="R326" s="23">
        <v>1</v>
      </c>
      <c r="S326" s="23">
        <v>9</v>
      </c>
      <c r="T326" s="23">
        <v>0</v>
      </c>
      <c r="U326" s="23">
        <v>0</v>
      </c>
      <c r="V326" s="23">
        <v>0</v>
      </c>
      <c r="W326" s="25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0</v>
      </c>
      <c r="AM326" s="23">
        <v>0</v>
      </c>
      <c r="AN326" s="26">
        <v>0</v>
      </c>
      <c r="AO326" s="26" t="s">
        <v>339</v>
      </c>
      <c r="AP326" s="26">
        <v>9</v>
      </c>
    </row>
  </sheetData>
  <sheetProtection formatCells="0" formatColumns="0" formatRows="0" insertColumns="0" insertRows="0" insertHyperlinks="0" deleteColumns="0" deleteRows="0" sort="0" autoFilter="0" pivotTables="0"/>
  <autoFilter ref="A3:AK317" xr:uid="{00000000-0001-0000-0300-000000000000}"/>
  <phoneticPr fontId="1" type="noConversion"/>
  <conditionalFormatting sqref="E324:F1048576 E1:F1 E2:E323">
    <cfRule type="duplicateValues" dxfId="1" priority="2"/>
  </conditionalFormatting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7E2D1-0692-4022-9DA1-659EE90BC1F3}">
  <sheetPr>
    <tabColor rgb="FFFFC000"/>
  </sheetPr>
  <dimension ref="A1:K31"/>
  <sheetViews>
    <sheetView workbookViewId="0">
      <selection activeCell="H29" sqref="H29"/>
    </sheetView>
  </sheetViews>
  <sheetFormatPr defaultRowHeight="16.5" x14ac:dyDescent="0.15"/>
  <cols>
    <col min="1" max="4" width="9" style="1"/>
    <col min="5" max="5" width="10.25" style="1" bestFit="1" customWidth="1"/>
    <col min="6" max="7" width="11.625" style="1" bestFit="1" customWidth="1"/>
    <col min="8" max="9" width="9" style="1"/>
    <col min="10" max="10" width="9" style="2"/>
    <col min="11" max="16384" width="9" style="1"/>
  </cols>
  <sheetData>
    <row r="1" spans="1:11" x14ac:dyDescent="0.15">
      <c r="A1" s="1" t="s">
        <v>199</v>
      </c>
      <c r="B1" s="1">
        <f>'健康师-人工底薪'!A3</f>
        <v>2025</v>
      </c>
      <c r="C1" s="1">
        <f>'健康师-人工底薪'!B3</f>
        <v>7</v>
      </c>
      <c r="J1" s="2" t="s">
        <v>190</v>
      </c>
      <c r="K1" s="1" t="s">
        <v>225</v>
      </c>
    </row>
    <row r="2" spans="1:11" x14ac:dyDescent="0.15">
      <c r="J2" s="2" t="s">
        <v>10</v>
      </c>
      <c r="K2" s="3" t="s">
        <v>217</v>
      </c>
    </row>
    <row r="3" spans="1:11" s="3" customFormat="1" ht="15.75" customHeight="1" x14ac:dyDescent="0.15">
      <c r="A3" s="3" t="s">
        <v>217</v>
      </c>
      <c r="B3" s="3" t="s">
        <v>206</v>
      </c>
      <c r="C3" s="3" t="s">
        <v>193</v>
      </c>
      <c r="D3" s="3" t="s">
        <v>219</v>
      </c>
      <c r="E3" s="3" t="s">
        <v>220</v>
      </c>
      <c r="F3" s="3" t="s">
        <v>204</v>
      </c>
      <c r="G3" s="3" t="s">
        <v>205</v>
      </c>
      <c r="J3" s="2" t="s">
        <v>14</v>
      </c>
      <c r="K3" s="3" t="s">
        <v>217</v>
      </c>
    </row>
    <row r="4" spans="1:11" x14ac:dyDescent="0.15">
      <c r="A4" s="2" t="s">
        <v>203</v>
      </c>
      <c r="B4" s="2">
        <v>1800</v>
      </c>
      <c r="C4" s="2">
        <v>0</v>
      </c>
      <c r="D4" s="2">
        <v>0</v>
      </c>
      <c r="E4" s="2">
        <v>0</v>
      </c>
      <c r="F4" s="2">
        <f>C4/DAY(DATE($B$1,$C$1+1, 0))</f>
        <v>0</v>
      </c>
      <c r="G4" s="2">
        <f>ROUND(D4/DAY(DATE($B$1,$C$1+1, 0)),0)</f>
        <v>0</v>
      </c>
      <c r="J4" s="2" t="s">
        <v>22</v>
      </c>
      <c r="K4" s="3" t="s">
        <v>217</v>
      </c>
    </row>
    <row r="5" spans="1:11" x14ac:dyDescent="0.15">
      <c r="A5" s="2" t="s">
        <v>200</v>
      </c>
      <c r="B5" s="2">
        <v>2000</v>
      </c>
      <c r="C5" s="2">
        <v>96</v>
      </c>
      <c r="D5" s="2">
        <v>10000</v>
      </c>
      <c r="E5" s="2">
        <v>1</v>
      </c>
      <c r="F5" s="2">
        <f t="shared" ref="F5:F7" si="0">C5/DAY(DATE($B$1,$C$1+1, 0))</f>
        <v>3.096774193548387</v>
      </c>
      <c r="G5" s="2">
        <f>ROUND(D5/DAY(DATE($B$1,$C$1+1, 0)),0)</f>
        <v>323</v>
      </c>
      <c r="J5" s="2" t="s">
        <v>25</v>
      </c>
      <c r="K5" s="3" t="s">
        <v>217</v>
      </c>
    </row>
    <row r="6" spans="1:11" x14ac:dyDescent="0.15">
      <c r="A6" s="2" t="s">
        <v>201</v>
      </c>
      <c r="B6" s="2">
        <v>2200</v>
      </c>
      <c r="C6" s="2">
        <v>126</v>
      </c>
      <c r="D6" s="2">
        <v>20000</v>
      </c>
      <c r="E6" s="2">
        <v>2</v>
      </c>
      <c r="F6" s="2">
        <f t="shared" si="0"/>
        <v>4.064516129032258</v>
      </c>
      <c r="G6" s="2">
        <f t="shared" ref="G6:G7" si="1">ROUND(D6/DAY(DATE($B$1,$C$1+1, 0)),0)</f>
        <v>645</v>
      </c>
      <c r="J6" s="2" t="s">
        <v>30</v>
      </c>
      <c r="K6" s="3" t="s">
        <v>217</v>
      </c>
    </row>
    <row r="7" spans="1:11" x14ac:dyDescent="0.15">
      <c r="A7" s="2" t="s">
        <v>202</v>
      </c>
      <c r="B7" s="2">
        <v>2400</v>
      </c>
      <c r="C7" s="2">
        <v>156</v>
      </c>
      <c r="D7" s="2">
        <v>40000</v>
      </c>
      <c r="E7" s="2">
        <v>3</v>
      </c>
      <c r="F7" s="2">
        <f t="shared" si="0"/>
        <v>5.032258064516129</v>
      </c>
      <c r="G7" s="2">
        <f t="shared" si="1"/>
        <v>1290</v>
      </c>
      <c r="J7" s="2" t="s">
        <v>176</v>
      </c>
      <c r="K7" s="3" t="s">
        <v>217</v>
      </c>
    </row>
    <row r="8" spans="1:11" x14ac:dyDescent="0.15">
      <c r="J8" s="2">
        <v>468</v>
      </c>
      <c r="K8" s="3" t="s">
        <v>217</v>
      </c>
    </row>
    <row r="9" spans="1:11" x14ac:dyDescent="0.15">
      <c r="J9" s="2" t="s">
        <v>40</v>
      </c>
      <c r="K9" s="3" t="s">
        <v>217</v>
      </c>
    </row>
    <row r="10" spans="1:11" x14ac:dyDescent="0.15">
      <c r="J10" s="2" t="s">
        <v>44</v>
      </c>
      <c r="K10" s="3" t="s">
        <v>217</v>
      </c>
    </row>
    <row r="11" spans="1:11" x14ac:dyDescent="0.15">
      <c r="A11" s="1" t="s">
        <v>218</v>
      </c>
      <c r="B11" s="3" t="s">
        <v>206</v>
      </c>
      <c r="C11" s="3" t="s">
        <v>193</v>
      </c>
      <c r="D11" s="3" t="s">
        <v>220</v>
      </c>
      <c r="E11" s="3" t="s">
        <v>204</v>
      </c>
      <c r="J11" s="2" t="s">
        <v>49</v>
      </c>
      <c r="K11" s="3" t="s">
        <v>217</v>
      </c>
    </row>
    <row r="12" spans="1:11" x14ac:dyDescent="0.15">
      <c r="A12" s="2" t="s">
        <v>203</v>
      </c>
      <c r="B12" s="2">
        <v>1800</v>
      </c>
      <c r="C12" s="2">
        <v>0</v>
      </c>
      <c r="D12" s="2">
        <v>0</v>
      </c>
      <c r="E12" s="2">
        <f>C12/DAY(DATE($B$1,$C$1+1, 0))</f>
        <v>0</v>
      </c>
      <c r="J12" s="2" t="s">
        <v>53</v>
      </c>
      <c r="K12" s="3" t="s">
        <v>217</v>
      </c>
    </row>
    <row r="13" spans="1:11" x14ac:dyDescent="0.15">
      <c r="A13" s="2" t="s">
        <v>200</v>
      </c>
      <c r="B13" s="2">
        <v>2000</v>
      </c>
      <c r="C13" s="2">
        <v>96</v>
      </c>
      <c r="D13" s="2">
        <v>1</v>
      </c>
      <c r="E13" s="2">
        <f t="shared" ref="E13:E15" si="2">C13/DAY(DATE($B$1,$C$1+1, 0))</f>
        <v>3.096774193548387</v>
      </c>
      <c r="J13" s="2" t="s">
        <v>60</v>
      </c>
      <c r="K13" s="3" t="s">
        <v>217</v>
      </c>
    </row>
    <row r="14" spans="1:11" x14ac:dyDescent="0.15">
      <c r="A14" s="2" t="s">
        <v>201</v>
      </c>
      <c r="B14" s="2">
        <v>2200</v>
      </c>
      <c r="C14" s="2">
        <v>126</v>
      </c>
      <c r="D14" s="2">
        <v>2</v>
      </c>
      <c r="E14" s="2">
        <f t="shared" si="2"/>
        <v>4.064516129032258</v>
      </c>
      <c r="J14" s="2" t="s">
        <v>64</v>
      </c>
      <c r="K14" s="3" t="s">
        <v>217</v>
      </c>
    </row>
    <row r="15" spans="1:11" x14ac:dyDescent="0.15">
      <c r="A15" s="2" t="s">
        <v>202</v>
      </c>
      <c r="B15" s="2">
        <v>2400</v>
      </c>
      <c r="C15" s="2">
        <v>156</v>
      </c>
      <c r="D15" s="2">
        <v>3</v>
      </c>
      <c r="E15" s="2">
        <f t="shared" si="2"/>
        <v>5.032258064516129</v>
      </c>
      <c r="J15" s="2" t="s">
        <v>68</v>
      </c>
      <c r="K15" s="3" t="s">
        <v>217</v>
      </c>
    </row>
    <row r="16" spans="1:11" x14ac:dyDescent="0.15">
      <c r="J16" s="2" t="s">
        <v>71</v>
      </c>
      <c r="K16" s="3" t="s">
        <v>217</v>
      </c>
    </row>
    <row r="17" spans="10:11" x14ac:dyDescent="0.15">
      <c r="J17" s="2" t="s">
        <v>77</v>
      </c>
      <c r="K17" s="3" t="s">
        <v>217</v>
      </c>
    </row>
    <row r="18" spans="10:11" x14ac:dyDescent="0.15">
      <c r="J18" s="2" t="s">
        <v>80</v>
      </c>
      <c r="K18" s="3" t="s">
        <v>217</v>
      </c>
    </row>
    <row r="19" spans="10:11" x14ac:dyDescent="0.15">
      <c r="J19" s="2" t="s">
        <v>84</v>
      </c>
      <c r="K19" s="3" t="s">
        <v>217</v>
      </c>
    </row>
    <row r="20" spans="10:11" x14ac:dyDescent="0.15">
      <c r="J20" s="2" t="s">
        <v>91</v>
      </c>
      <c r="K20" s="3" t="s">
        <v>217</v>
      </c>
    </row>
    <row r="21" spans="10:11" x14ac:dyDescent="0.15">
      <c r="J21" s="2" t="s">
        <v>95</v>
      </c>
      <c r="K21" s="3" t="s">
        <v>217</v>
      </c>
    </row>
    <row r="22" spans="10:11" x14ac:dyDescent="0.15">
      <c r="J22" s="2" t="s">
        <v>99</v>
      </c>
      <c r="K22" s="3" t="s">
        <v>217</v>
      </c>
    </row>
    <row r="23" spans="10:11" x14ac:dyDescent="0.15">
      <c r="J23" s="2" t="s">
        <v>102</v>
      </c>
      <c r="K23" s="3" t="s">
        <v>217</v>
      </c>
    </row>
    <row r="24" spans="10:11" x14ac:dyDescent="0.15">
      <c r="J24" s="2" t="s">
        <v>106</v>
      </c>
      <c r="K24" s="3" t="s">
        <v>217</v>
      </c>
    </row>
    <row r="25" spans="10:11" x14ac:dyDescent="0.15">
      <c r="J25" s="2" t="s">
        <v>112</v>
      </c>
      <c r="K25" s="3" t="s">
        <v>217</v>
      </c>
    </row>
    <row r="26" spans="10:11" x14ac:dyDescent="0.15">
      <c r="J26" s="2" t="s">
        <v>116</v>
      </c>
      <c r="K26" s="3" t="s">
        <v>217</v>
      </c>
    </row>
    <row r="27" spans="10:11" x14ac:dyDescent="0.15">
      <c r="J27" s="2" t="s">
        <v>128</v>
      </c>
      <c r="K27" s="3" t="s">
        <v>217</v>
      </c>
    </row>
    <row r="28" spans="10:11" x14ac:dyDescent="0.15">
      <c r="J28" s="2" t="s">
        <v>221</v>
      </c>
      <c r="K28" s="1" t="s">
        <v>218</v>
      </c>
    </row>
    <row r="29" spans="10:11" x14ac:dyDescent="0.15">
      <c r="J29" s="2" t="s">
        <v>222</v>
      </c>
      <c r="K29" s="1" t="s">
        <v>218</v>
      </c>
    </row>
    <row r="30" spans="10:11" x14ac:dyDescent="0.15">
      <c r="J30" s="2" t="s">
        <v>223</v>
      </c>
      <c r="K30" s="1" t="s">
        <v>218</v>
      </c>
    </row>
    <row r="31" spans="10:11" x14ac:dyDescent="0.15">
      <c r="J31" s="2" t="s">
        <v>224</v>
      </c>
      <c r="K31" s="1" t="s">
        <v>218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491CB-C8CA-42EA-8C7E-3688D23DE32C}">
  <sheetPr>
    <tabColor rgb="FF00B050"/>
  </sheetPr>
  <dimension ref="A1:Q213"/>
  <sheetViews>
    <sheetView workbookViewId="0">
      <selection activeCell="H28" sqref="H28"/>
    </sheetView>
  </sheetViews>
  <sheetFormatPr defaultRowHeight="16.5" x14ac:dyDescent="0.15"/>
  <cols>
    <col min="1" max="1" width="9" style="38"/>
    <col min="2" max="2" width="13.25" style="38" customWidth="1"/>
    <col min="3" max="3" width="10.875" style="38" customWidth="1"/>
    <col min="4" max="4" width="9.125" style="39" customWidth="1"/>
    <col min="5" max="5" width="10.375" style="39" customWidth="1"/>
    <col min="6" max="6" width="11.5" style="39" customWidth="1"/>
    <col min="7" max="7" width="18.375" bestFit="1" customWidth="1"/>
    <col min="12" max="12" width="12.25" style="53" customWidth="1"/>
    <col min="13" max="13" width="12.25" customWidth="1"/>
    <col min="16" max="16" width="9.5" bestFit="1" customWidth="1"/>
  </cols>
  <sheetData>
    <row r="1" spans="1:17" ht="15" x14ac:dyDescent="0.15">
      <c r="A1" s="36" t="s">
        <v>527</v>
      </c>
      <c r="B1" s="36" t="s">
        <v>0</v>
      </c>
      <c r="C1" s="36" t="s">
        <v>302</v>
      </c>
      <c r="D1" s="37" t="s">
        <v>236</v>
      </c>
      <c r="E1" s="37" t="s">
        <v>235</v>
      </c>
      <c r="F1" s="37" t="s">
        <v>237</v>
      </c>
      <c r="G1" t="s">
        <v>528</v>
      </c>
      <c r="H1" t="s">
        <v>529</v>
      </c>
      <c r="J1" s="37" t="s">
        <v>303</v>
      </c>
      <c r="K1" s="37" t="s">
        <v>236</v>
      </c>
      <c r="L1" s="52" t="s">
        <v>235</v>
      </c>
      <c r="M1" s="37" t="s">
        <v>237</v>
      </c>
      <c r="P1" s="41">
        <f>SUM(E:E)</f>
        <v>6328752.6899999958</v>
      </c>
      <c r="Q1" s="41">
        <f>SUM(D:D)</f>
        <v>18637</v>
      </c>
    </row>
    <row r="2" spans="1:17" x14ac:dyDescent="0.15">
      <c r="A2" s="38" t="s">
        <v>463</v>
      </c>
      <c r="B2" s="38" t="s">
        <v>463</v>
      </c>
      <c r="C2" s="40" t="s">
        <v>514</v>
      </c>
      <c r="D2" s="39">
        <v>6</v>
      </c>
      <c r="E2" s="39">
        <v>6800</v>
      </c>
      <c r="F2" s="39">
        <v>180</v>
      </c>
      <c r="G2">
        <v>0</v>
      </c>
      <c r="H2" s="41">
        <v>180</v>
      </c>
      <c r="I2" s="41"/>
      <c r="K2" s="41">
        <f>SUMIFS(D:D,$C:$C,"****店")</f>
        <v>933.5</v>
      </c>
      <c r="L2" s="53">
        <f>SUMIFS(E:E,$C:$C,"****店")</f>
        <v>1285603.93</v>
      </c>
      <c r="M2" s="41">
        <f t="shared" ref="M2" si="0">SUMIFS(F:F,$C:$C,"****店")</f>
        <v>1177</v>
      </c>
      <c r="P2" s="53">
        <f>L2+L3+L4</f>
        <v>3072684.81</v>
      </c>
      <c r="Q2" s="53">
        <f>K2+K3+K4</f>
        <v>2412.5</v>
      </c>
    </row>
    <row r="3" spans="1:17" x14ac:dyDescent="0.15">
      <c r="A3" s="38" t="s">
        <v>463</v>
      </c>
      <c r="B3" s="38" t="s">
        <v>463</v>
      </c>
      <c r="C3" s="40" t="s">
        <v>466</v>
      </c>
      <c r="D3" s="39">
        <v>132</v>
      </c>
      <c r="E3" s="39">
        <v>122913.82</v>
      </c>
      <c r="F3" s="39">
        <v>2555</v>
      </c>
      <c r="G3">
        <v>0</v>
      </c>
      <c r="H3" s="41">
        <v>2555</v>
      </c>
      <c r="I3" s="41"/>
      <c r="J3" s="51" t="s">
        <v>531</v>
      </c>
      <c r="K3">
        <f>SUMIFS(D:D,B:B,J3)</f>
        <v>835</v>
      </c>
      <c r="L3" s="53">
        <f>SUMIFS(E:E,B:B,J3)</f>
        <v>1119047.28</v>
      </c>
      <c r="M3">
        <f>SUMIFS(F:F,B:B,J3)</f>
        <v>21875</v>
      </c>
      <c r="P3" s="41">
        <f>P1-P2</f>
        <v>3256067.8799999957</v>
      </c>
      <c r="Q3" s="41">
        <f>Q1-Q2</f>
        <v>16224.5</v>
      </c>
    </row>
    <row r="4" spans="1:17" x14ac:dyDescent="0.15">
      <c r="A4" s="38" t="s">
        <v>463</v>
      </c>
      <c r="B4" s="38" t="s">
        <v>463</v>
      </c>
      <c r="C4" s="40" t="s">
        <v>505</v>
      </c>
      <c r="D4" s="39">
        <v>4</v>
      </c>
      <c r="E4" s="39">
        <v>7950</v>
      </c>
      <c r="F4" s="39">
        <v>90</v>
      </c>
      <c r="G4">
        <v>0</v>
      </c>
      <c r="H4" s="41">
        <v>90</v>
      </c>
      <c r="I4" s="41"/>
      <c r="J4" s="51" t="s">
        <v>532</v>
      </c>
      <c r="K4">
        <f>SUMIFS(D:D,B:B,J4)</f>
        <v>644</v>
      </c>
      <c r="L4" s="53">
        <f>SUMIFS(E:E,B:B,J4)</f>
        <v>668033.6</v>
      </c>
      <c r="M4">
        <f>SUMIFS(F:F,B:B,J4)</f>
        <v>15190</v>
      </c>
    </row>
    <row r="5" spans="1:17" x14ac:dyDescent="0.15">
      <c r="A5" s="38" t="s">
        <v>463</v>
      </c>
      <c r="B5" s="38" t="s">
        <v>463</v>
      </c>
      <c r="C5" s="40" t="s">
        <v>469</v>
      </c>
      <c r="D5" s="39">
        <v>114</v>
      </c>
      <c r="E5" s="39">
        <v>137026.67000000001</v>
      </c>
      <c r="F5" s="39">
        <v>3405</v>
      </c>
      <c r="G5">
        <v>0</v>
      </c>
      <c r="H5" s="41">
        <v>3405</v>
      </c>
      <c r="I5" s="41"/>
    </row>
    <row r="6" spans="1:17" x14ac:dyDescent="0.15">
      <c r="A6" s="38" t="s">
        <v>463</v>
      </c>
      <c r="B6" s="38" t="s">
        <v>463</v>
      </c>
      <c r="C6" s="40" t="s">
        <v>467</v>
      </c>
      <c r="D6" s="39">
        <v>105</v>
      </c>
      <c r="E6" s="39">
        <v>122893.57</v>
      </c>
      <c r="F6" s="39">
        <v>3015</v>
      </c>
      <c r="G6">
        <v>0</v>
      </c>
      <c r="H6" s="41">
        <v>3015</v>
      </c>
      <c r="I6" s="41"/>
    </row>
    <row r="7" spans="1:17" x14ac:dyDescent="0.15">
      <c r="A7" s="38" t="s">
        <v>463</v>
      </c>
      <c r="B7" s="38" t="s">
        <v>463</v>
      </c>
      <c r="C7" s="40" t="s">
        <v>468</v>
      </c>
      <c r="D7" s="39">
        <v>134</v>
      </c>
      <c r="E7" s="39">
        <v>125320.94</v>
      </c>
      <c r="F7" s="39">
        <v>2670</v>
      </c>
      <c r="G7">
        <v>0</v>
      </c>
      <c r="H7" s="41">
        <v>2670</v>
      </c>
      <c r="I7" s="41"/>
      <c r="K7" s="41">
        <f>SUM(K2:K6)</f>
        <v>2412.5</v>
      </c>
      <c r="L7" s="53">
        <f t="shared" ref="L7:M7" si="1">SUM(L2:L6)</f>
        <v>3072684.81</v>
      </c>
      <c r="M7" s="41">
        <f t="shared" si="1"/>
        <v>38242</v>
      </c>
    </row>
    <row r="8" spans="1:17" x14ac:dyDescent="0.15">
      <c r="A8" s="38" t="s">
        <v>463</v>
      </c>
      <c r="B8" s="38" t="s">
        <v>463</v>
      </c>
      <c r="C8" s="40" t="s">
        <v>465</v>
      </c>
      <c r="D8" s="39">
        <v>149</v>
      </c>
      <c r="E8" s="39">
        <v>145128.6</v>
      </c>
      <c r="F8" s="39">
        <v>3275</v>
      </c>
      <c r="G8">
        <v>0</v>
      </c>
      <c r="H8" s="41">
        <v>3275</v>
      </c>
      <c r="I8" s="41"/>
    </row>
    <row r="9" spans="1:17" x14ac:dyDescent="0.15">
      <c r="A9" s="38" t="s">
        <v>453</v>
      </c>
      <c r="B9" s="38" t="s">
        <v>453</v>
      </c>
      <c r="C9" s="40" t="s">
        <v>461</v>
      </c>
      <c r="D9" s="39">
        <v>98</v>
      </c>
      <c r="E9" s="39">
        <v>121186.53</v>
      </c>
      <c r="F9" s="39">
        <v>2940</v>
      </c>
      <c r="G9">
        <v>0</v>
      </c>
      <c r="H9" s="41">
        <v>2940</v>
      </c>
      <c r="I9" s="41"/>
    </row>
    <row r="10" spans="1:17" x14ac:dyDescent="0.15">
      <c r="A10" s="38" t="s">
        <v>453</v>
      </c>
      <c r="B10" s="38" t="s">
        <v>453</v>
      </c>
      <c r="C10" s="40" t="s">
        <v>460</v>
      </c>
      <c r="D10" s="39">
        <v>162</v>
      </c>
      <c r="E10" s="39">
        <v>194602.29</v>
      </c>
      <c r="F10" s="39">
        <v>3570</v>
      </c>
      <c r="G10">
        <v>0</v>
      </c>
      <c r="H10" s="41">
        <v>3570</v>
      </c>
      <c r="I10" s="41"/>
    </row>
    <row r="11" spans="1:17" x14ac:dyDescent="0.15">
      <c r="A11" s="38" t="s">
        <v>453</v>
      </c>
      <c r="B11" s="38" t="s">
        <v>453</v>
      </c>
      <c r="C11" s="40" t="s">
        <v>462</v>
      </c>
      <c r="D11" s="39">
        <v>124</v>
      </c>
      <c r="E11" s="39">
        <v>170456.18</v>
      </c>
      <c r="F11" s="39">
        <v>3795</v>
      </c>
      <c r="G11">
        <v>0</v>
      </c>
      <c r="H11" s="41">
        <v>3795</v>
      </c>
      <c r="I11" s="41"/>
    </row>
    <row r="12" spans="1:17" x14ac:dyDescent="0.15">
      <c r="A12" s="38" t="s">
        <v>453</v>
      </c>
      <c r="B12" s="38" t="s">
        <v>453</v>
      </c>
      <c r="C12" s="40" t="s">
        <v>456</v>
      </c>
      <c r="D12" s="39">
        <v>116</v>
      </c>
      <c r="E12" s="39">
        <v>253652.65</v>
      </c>
      <c r="F12" s="39">
        <v>4150</v>
      </c>
      <c r="G12">
        <v>0</v>
      </c>
      <c r="H12" s="41">
        <v>4150</v>
      </c>
      <c r="I12" s="41"/>
    </row>
    <row r="13" spans="1:17" x14ac:dyDescent="0.15">
      <c r="A13" s="38" t="s">
        <v>453</v>
      </c>
      <c r="B13" s="38" t="s">
        <v>453</v>
      </c>
      <c r="C13" s="40" t="s">
        <v>458</v>
      </c>
      <c r="D13" s="39">
        <v>138</v>
      </c>
      <c r="E13" s="39">
        <v>143186.04</v>
      </c>
      <c r="F13" s="39">
        <v>3290</v>
      </c>
      <c r="G13">
        <v>0</v>
      </c>
      <c r="H13" s="41">
        <v>3290</v>
      </c>
      <c r="I13" s="41"/>
    </row>
    <row r="14" spans="1:17" x14ac:dyDescent="0.15">
      <c r="A14" s="38" t="s">
        <v>453</v>
      </c>
      <c r="B14" s="38" t="s">
        <v>453</v>
      </c>
      <c r="C14" s="40" t="s">
        <v>512</v>
      </c>
      <c r="D14" s="39">
        <v>2</v>
      </c>
      <c r="E14" s="39">
        <v>3129.33</v>
      </c>
      <c r="F14" s="39">
        <v>60</v>
      </c>
      <c r="G14">
        <v>0</v>
      </c>
      <c r="H14" s="41">
        <v>60</v>
      </c>
      <c r="I14" s="41"/>
    </row>
    <row r="15" spans="1:17" x14ac:dyDescent="0.15">
      <c r="A15" s="38" t="s">
        <v>453</v>
      </c>
      <c r="B15" s="38" t="s">
        <v>453</v>
      </c>
      <c r="C15" s="40" t="s">
        <v>515</v>
      </c>
      <c r="D15" s="39">
        <v>5</v>
      </c>
      <c r="E15" s="39">
        <v>7121.33</v>
      </c>
      <c r="F15" s="39">
        <v>120</v>
      </c>
      <c r="G15">
        <v>0</v>
      </c>
      <c r="H15" s="41">
        <v>120</v>
      </c>
      <c r="I15" s="41"/>
    </row>
    <row r="16" spans="1:17" x14ac:dyDescent="0.15">
      <c r="A16" s="38" t="s">
        <v>453</v>
      </c>
      <c r="B16" s="38" t="s">
        <v>453</v>
      </c>
      <c r="C16" s="40" t="s">
        <v>459</v>
      </c>
      <c r="D16" s="39">
        <v>115</v>
      </c>
      <c r="E16" s="39">
        <v>138410.29</v>
      </c>
      <c r="F16" s="39">
        <v>2100</v>
      </c>
      <c r="G16">
        <v>0</v>
      </c>
      <c r="H16" s="41">
        <v>2100</v>
      </c>
      <c r="I16" s="41"/>
    </row>
    <row r="17" spans="1:9" x14ac:dyDescent="0.15">
      <c r="A17" s="38" t="s">
        <v>453</v>
      </c>
      <c r="B17" s="38" t="s">
        <v>453</v>
      </c>
      <c r="C17" s="40" t="s">
        <v>513</v>
      </c>
      <c r="D17" s="39">
        <v>75</v>
      </c>
      <c r="E17" s="39">
        <v>87302.64</v>
      </c>
      <c r="F17" s="39">
        <v>1850</v>
      </c>
      <c r="G17">
        <v>0</v>
      </c>
      <c r="H17" s="41">
        <v>1850</v>
      </c>
      <c r="I17" s="41"/>
    </row>
    <row r="18" spans="1:9" x14ac:dyDescent="0.15">
      <c r="A18" s="38" t="s">
        <v>37</v>
      </c>
      <c r="B18" s="38" t="s">
        <v>116</v>
      </c>
      <c r="C18" s="40" t="s">
        <v>120</v>
      </c>
      <c r="D18" s="39">
        <v>118</v>
      </c>
      <c r="E18" s="39">
        <v>19040.330000000002</v>
      </c>
      <c r="F18" s="39">
        <v>1637</v>
      </c>
      <c r="G18">
        <v>195</v>
      </c>
      <c r="H18" s="41">
        <v>1832</v>
      </c>
      <c r="I18" s="41"/>
    </row>
    <row r="19" spans="1:9" x14ac:dyDescent="0.15">
      <c r="A19" s="38" t="s">
        <v>37</v>
      </c>
      <c r="B19" s="38" t="s">
        <v>116</v>
      </c>
      <c r="C19" s="40" t="s">
        <v>119</v>
      </c>
      <c r="D19" s="39">
        <v>108</v>
      </c>
      <c r="E19" s="39">
        <v>15154.56</v>
      </c>
      <c r="F19" s="39">
        <v>1498</v>
      </c>
      <c r="G19">
        <v>220</v>
      </c>
      <c r="H19" s="41">
        <v>1718</v>
      </c>
      <c r="I19" s="41"/>
    </row>
    <row r="20" spans="1:9" x14ac:dyDescent="0.15">
      <c r="A20" s="38" t="s">
        <v>37</v>
      </c>
      <c r="B20" s="38" t="s">
        <v>116</v>
      </c>
      <c r="C20" s="40" t="s">
        <v>117</v>
      </c>
      <c r="D20" s="39">
        <v>136</v>
      </c>
      <c r="E20" s="39">
        <v>36278.51</v>
      </c>
      <c r="F20" s="39">
        <v>1730</v>
      </c>
      <c r="G20">
        <v>220</v>
      </c>
      <c r="H20" s="41">
        <v>1950</v>
      </c>
      <c r="I20" s="41"/>
    </row>
    <row r="21" spans="1:9" x14ac:dyDescent="0.15">
      <c r="A21" s="38" t="s">
        <v>37</v>
      </c>
      <c r="B21" s="38" t="s">
        <v>116</v>
      </c>
      <c r="C21" s="40" t="s">
        <v>278</v>
      </c>
      <c r="D21" s="39">
        <v>102</v>
      </c>
      <c r="E21" s="39">
        <v>6417.83</v>
      </c>
      <c r="F21" s="39">
        <v>1229</v>
      </c>
      <c r="G21">
        <v>0</v>
      </c>
      <c r="H21" s="41">
        <v>1229</v>
      </c>
      <c r="I21" s="41"/>
    </row>
    <row r="22" spans="1:9" x14ac:dyDescent="0.15">
      <c r="A22" s="38" t="s">
        <v>37</v>
      </c>
      <c r="B22" s="38" t="s">
        <v>116</v>
      </c>
      <c r="C22" s="40" t="s">
        <v>122</v>
      </c>
      <c r="D22" s="39">
        <v>104</v>
      </c>
      <c r="E22" s="39">
        <v>16263.86</v>
      </c>
      <c r="F22" s="39">
        <v>1159</v>
      </c>
      <c r="G22">
        <v>0</v>
      </c>
      <c r="H22" s="41">
        <v>1159</v>
      </c>
      <c r="I22" s="41"/>
    </row>
    <row r="23" spans="1:9" x14ac:dyDescent="0.15">
      <c r="A23" s="38" t="s">
        <v>37</v>
      </c>
      <c r="B23" s="38" t="s">
        <v>116</v>
      </c>
      <c r="C23" s="40" t="s">
        <v>118</v>
      </c>
      <c r="D23" s="39">
        <v>113</v>
      </c>
      <c r="E23" s="39">
        <v>13041.74</v>
      </c>
      <c r="F23" s="39">
        <v>1493</v>
      </c>
      <c r="G23">
        <v>115</v>
      </c>
      <c r="H23" s="41">
        <v>1608</v>
      </c>
      <c r="I23" s="41"/>
    </row>
    <row r="24" spans="1:9" x14ac:dyDescent="0.15">
      <c r="A24" s="38" t="s">
        <v>37</v>
      </c>
      <c r="B24" s="38" t="s">
        <v>116</v>
      </c>
      <c r="C24" s="40" t="s">
        <v>254</v>
      </c>
      <c r="D24" s="39">
        <v>43</v>
      </c>
      <c r="E24" s="39">
        <v>41060</v>
      </c>
      <c r="F24" s="39">
        <v>4</v>
      </c>
      <c r="G24">
        <v>0</v>
      </c>
      <c r="H24" s="41">
        <v>4</v>
      </c>
      <c r="I24" s="41"/>
    </row>
    <row r="25" spans="1:9" x14ac:dyDescent="0.15">
      <c r="A25" s="38" t="s">
        <v>37</v>
      </c>
      <c r="B25" s="38" t="s">
        <v>128</v>
      </c>
      <c r="C25" s="40" t="s">
        <v>500</v>
      </c>
      <c r="D25" s="39">
        <v>36</v>
      </c>
      <c r="E25" s="39">
        <v>1887.22</v>
      </c>
      <c r="F25" s="39">
        <v>508</v>
      </c>
      <c r="G25">
        <v>0</v>
      </c>
      <c r="H25" s="41">
        <v>508</v>
      </c>
      <c r="I25" s="41"/>
    </row>
    <row r="26" spans="1:9" x14ac:dyDescent="0.15">
      <c r="A26" s="38" t="s">
        <v>37</v>
      </c>
      <c r="B26" s="38" t="s">
        <v>128</v>
      </c>
      <c r="C26" s="40" t="s">
        <v>184</v>
      </c>
      <c r="D26" s="39">
        <v>120</v>
      </c>
      <c r="E26" s="39">
        <v>20407.3</v>
      </c>
      <c r="F26" s="39">
        <v>2023</v>
      </c>
      <c r="G26">
        <v>240</v>
      </c>
      <c r="H26" s="41">
        <v>2263</v>
      </c>
      <c r="I26" s="41"/>
    </row>
    <row r="27" spans="1:9" x14ac:dyDescent="0.15">
      <c r="A27" s="38" t="s">
        <v>37</v>
      </c>
      <c r="B27" s="38" t="s">
        <v>128</v>
      </c>
      <c r="C27" s="40" t="s">
        <v>123</v>
      </c>
      <c r="D27" s="39">
        <v>93</v>
      </c>
      <c r="E27" s="39">
        <v>30811.75</v>
      </c>
      <c r="F27" s="39">
        <v>0</v>
      </c>
      <c r="G27">
        <v>0</v>
      </c>
      <c r="H27" s="41">
        <v>0</v>
      </c>
      <c r="I27" s="41"/>
    </row>
    <row r="28" spans="1:9" x14ac:dyDescent="0.15">
      <c r="A28" s="38" t="s">
        <v>37</v>
      </c>
      <c r="B28" s="38" t="s">
        <v>128</v>
      </c>
      <c r="C28" s="40" t="s">
        <v>126</v>
      </c>
      <c r="D28" s="39">
        <v>97</v>
      </c>
      <c r="E28" s="39">
        <v>5717.98</v>
      </c>
      <c r="F28" s="39">
        <v>1261</v>
      </c>
      <c r="G28">
        <v>45</v>
      </c>
      <c r="H28" s="41">
        <v>1306</v>
      </c>
      <c r="I28" s="41"/>
    </row>
    <row r="29" spans="1:9" x14ac:dyDescent="0.15">
      <c r="A29" s="38" t="s">
        <v>37</v>
      </c>
      <c r="B29" s="38" t="s">
        <v>128</v>
      </c>
      <c r="C29" s="40" t="s">
        <v>280</v>
      </c>
      <c r="D29" s="39">
        <v>2</v>
      </c>
      <c r="E29" s="39">
        <v>81.13</v>
      </c>
      <c r="F29" s="39">
        <v>30</v>
      </c>
      <c r="G29">
        <v>0</v>
      </c>
      <c r="H29" s="41">
        <v>30</v>
      </c>
      <c r="I29" s="41"/>
    </row>
    <row r="30" spans="1:9" x14ac:dyDescent="0.15">
      <c r="A30" s="38" t="s">
        <v>37</v>
      </c>
      <c r="B30" s="38" t="s">
        <v>128</v>
      </c>
      <c r="C30" s="40" t="s">
        <v>125</v>
      </c>
      <c r="D30" s="39">
        <v>96</v>
      </c>
      <c r="E30" s="39">
        <v>9214.99</v>
      </c>
      <c r="F30" s="39">
        <v>1186</v>
      </c>
      <c r="G30">
        <v>90</v>
      </c>
      <c r="H30" s="41">
        <v>1276</v>
      </c>
      <c r="I30" s="41"/>
    </row>
    <row r="31" spans="1:9" x14ac:dyDescent="0.15">
      <c r="A31" s="38" t="s">
        <v>37</v>
      </c>
      <c r="B31" s="38" t="s">
        <v>128</v>
      </c>
      <c r="C31" s="38" t="s">
        <v>124</v>
      </c>
      <c r="D31" s="39">
        <v>122</v>
      </c>
      <c r="E31" s="39">
        <v>14187.07</v>
      </c>
      <c r="F31" s="39">
        <v>1615</v>
      </c>
      <c r="G31">
        <v>120</v>
      </c>
      <c r="H31" s="41">
        <v>1735</v>
      </c>
      <c r="I31" s="41"/>
    </row>
    <row r="32" spans="1:9" x14ac:dyDescent="0.15">
      <c r="A32" s="38" t="s">
        <v>37</v>
      </c>
      <c r="B32" s="38" t="s">
        <v>222</v>
      </c>
      <c r="C32" s="38" t="s">
        <v>143</v>
      </c>
      <c r="D32" s="39">
        <v>21</v>
      </c>
      <c r="E32" s="39">
        <v>21218</v>
      </c>
      <c r="F32" s="39">
        <v>0</v>
      </c>
      <c r="G32">
        <v>0</v>
      </c>
      <c r="H32" s="41">
        <v>0</v>
      </c>
      <c r="I32" s="41"/>
    </row>
    <row r="33" spans="1:9" x14ac:dyDescent="0.15">
      <c r="A33" s="38" t="s">
        <v>37</v>
      </c>
      <c r="B33" s="38" t="s">
        <v>222</v>
      </c>
      <c r="C33" s="38" t="s">
        <v>157</v>
      </c>
      <c r="D33" s="39">
        <v>114</v>
      </c>
      <c r="E33" s="39">
        <v>11825.28</v>
      </c>
      <c r="F33" s="39">
        <v>1474</v>
      </c>
      <c r="G33">
        <v>125</v>
      </c>
      <c r="H33" s="41">
        <v>1599</v>
      </c>
      <c r="I33" s="41"/>
    </row>
    <row r="34" spans="1:9" x14ac:dyDescent="0.15">
      <c r="A34" s="38" t="s">
        <v>37</v>
      </c>
      <c r="B34" s="38" t="s">
        <v>222</v>
      </c>
      <c r="C34" s="38" t="s">
        <v>159</v>
      </c>
      <c r="D34" s="39">
        <v>111</v>
      </c>
      <c r="E34" s="39">
        <v>14027.7</v>
      </c>
      <c r="F34" s="39">
        <v>1234</v>
      </c>
      <c r="G34">
        <v>15</v>
      </c>
      <c r="H34" s="41">
        <v>1249</v>
      </c>
      <c r="I34" s="41"/>
    </row>
    <row r="35" spans="1:9" x14ac:dyDescent="0.15">
      <c r="A35" s="38" t="s">
        <v>37</v>
      </c>
      <c r="B35" s="38" t="s">
        <v>222</v>
      </c>
      <c r="C35" s="38" t="s">
        <v>160</v>
      </c>
      <c r="D35" s="39">
        <v>101</v>
      </c>
      <c r="E35" s="39">
        <v>6892.7</v>
      </c>
      <c r="F35" s="39">
        <v>1337</v>
      </c>
      <c r="G35">
        <v>0</v>
      </c>
      <c r="H35" s="41">
        <v>1337</v>
      </c>
      <c r="I35" s="41"/>
    </row>
    <row r="36" spans="1:9" x14ac:dyDescent="0.15">
      <c r="A36" s="38" t="s">
        <v>37</v>
      </c>
      <c r="B36" s="38" t="s">
        <v>222</v>
      </c>
      <c r="C36" s="38" t="s">
        <v>301</v>
      </c>
      <c r="D36" s="39">
        <v>68</v>
      </c>
      <c r="E36" s="39">
        <v>3721.76</v>
      </c>
      <c r="F36" s="39">
        <v>938</v>
      </c>
      <c r="G36">
        <v>0</v>
      </c>
      <c r="H36" s="41">
        <v>938</v>
      </c>
      <c r="I36" s="41"/>
    </row>
    <row r="37" spans="1:9" x14ac:dyDescent="0.15">
      <c r="A37" s="38" t="s">
        <v>37</v>
      </c>
      <c r="B37" s="38" t="s">
        <v>222</v>
      </c>
      <c r="C37" s="38" t="s">
        <v>158</v>
      </c>
      <c r="D37" s="39">
        <v>102</v>
      </c>
      <c r="E37" s="39">
        <v>7861.8</v>
      </c>
      <c r="F37" s="39">
        <v>1140</v>
      </c>
      <c r="G37">
        <v>15</v>
      </c>
      <c r="H37" s="41">
        <v>1155</v>
      </c>
      <c r="I37" s="41"/>
    </row>
    <row r="38" spans="1:9" x14ac:dyDescent="0.15">
      <c r="A38" s="38" t="s">
        <v>276</v>
      </c>
      <c r="B38" s="38" t="s">
        <v>91</v>
      </c>
      <c r="C38" s="38" t="s">
        <v>92</v>
      </c>
      <c r="D38" s="39">
        <v>106</v>
      </c>
      <c r="E38" s="39">
        <v>67533.37</v>
      </c>
      <c r="F38" s="39">
        <v>1237</v>
      </c>
      <c r="G38">
        <v>135</v>
      </c>
      <c r="H38" s="41">
        <v>1372</v>
      </c>
      <c r="I38" s="41"/>
    </row>
    <row r="39" spans="1:9" x14ac:dyDescent="0.15">
      <c r="A39" s="38" t="s">
        <v>276</v>
      </c>
      <c r="B39" s="38" t="s">
        <v>91</v>
      </c>
      <c r="C39" s="38" t="s">
        <v>279</v>
      </c>
      <c r="D39" s="39">
        <v>79</v>
      </c>
      <c r="E39" s="39">
        <v>5771.98</v>
      </c>
      <c r="F39" s="39">
        <v>1129</v>
      </c>
      <c r="G39">
        <v>0</v>
      </c>
      <c r="H39" s="41">
        <v>1129</v>
      </c>
      <c r="I39" s="41"/>
    </row>
    <row r="40" spans="1:9" x14ac:dyDescent="0.15">
      <c r="A40" s="38" t="s">
        <v>276</v>
      </c>
      <c r="B40" s="38" t="s">
        <v>91</v>
      </c>
      <c r="C40" s="38" t="s">
        <v>298</v>
      </c>
      <c r="D40" s="39">
        <v>71</v>
      </c>
      <c r="E40" s="39">
        <v>4789.33</v>
      </c>
      <c r="F40" s="39">
        <v>952</v>
      </c>
      <c r="G40">
        <v>0</v>
      </c>
      <c r="H40" s="41">
        <v>952</v>
      </c>
      <c r="I40" s="41"/>
    </row>
    <row r="41" spans="1:9" x14ac:dyDescent="0.15">
      <c r="A41" s="38" t="s">
        <v>276</v>
      </c>
      <c r="B41" s="38" t="s">
        <v>91</v>
      </c>
      <c r="C41" s="38" t="s">
        <v>270</v>
      </c>
      <c r="D41" s="39">
        <v>23</v>
      </c>
      <c r="E41" s="39">
        <v>2797.5</v>
      </c>
      <c r="F41" s="39">
        <v>0</v>
      </c>
      <c r="G41">
        <v>0</v>
      </c>
      <c r="H41" s="41">
        <v>0</v>
      </c>
      <c r="I41" s="41"/>
    </row>
    <row r="42" spans="1:9" x14ac:dyDescent="0.15">
      <c r="A42" s="38" t="s">
        <v>276</v>
      </c>
      <c r="B42" s="38" t="s">
        <v>91</v>
      </c>
      <c r="C42" s="38" t="s">
        <v>94</v>
      </c>
      <c r="D42" s="39">
        <v>111</v>
      </c>
      <c r="E42" s="39">
        <v>8434.52</v>
      </c>
      <c r="F42" s="39">
        <v>1161</v>
      </c>
      <c r="G42">
        <v>0</v>
      </c>
      <c r="H42" s="41">
        <v>1161</v>
      </c>
      <c r="I42" s="41"/>
    </row>
    <row r="43" spans="1:9" x14ac:dyDescent="0.15">
      <c r="A43" s="38" t="s">
        <v>276</v>
      </c>
      <c r="B43" s="38" t="s">
        <v>91</v>
      </c>
      <c r="C43" s="38" t="s">
        <v>93</v>
      </c>
      <c r="D43" s="39">
        <v>103</v>
      </c>
      <c r="E43" s="39">
        <v>23569.279999999999</v>
      </c>
      <c r="F43" s="39">
        <v>1480</v>
      </c>
      <c r="G43">
        <v>175</v>
      </c>
      <c r="H43" s="41">
        <v>1655</v>
      </c>
      <c r="I43" s="41"/>
    </row>
    <row r="44" spans="1:9" x14ac:dyDescent="0.15">
      <c r="A44" s="38" t="s">
        <v>276</v>
      </c>
      <c r="B44" s="38" t="s">
        <v>102</v>
      </c>
      <c r="C44" s="38" t="s">
        <v>272</v>
      </c>
      <c r="D44" s="39">
        <v>25</v>
      </c>
      <c r="E44" s="39">
        <v>15219</v>
      </c>
      <c r="F44" s="39">
        <v>0</v>
      </c>
      <c r="G44">
        <v>0</v>
      </c>
      <c r="H44" s="41">
        <v>0</v>
      </c>
      <c r="I44" s="41"/>
    </row>
    <row r="45" spans="1:9" x14ac:dyDescent="0.15">
      <c r="A45" s="38" t="s">
        <v>276</v>
      </c>
      <c r="B45" s="38" t="s">
        <v>102</v>
      </c>
      <c r="C45" s="38" t="s">
        <v>104</v>
      </c>
      <c r="D45" s="39">
        <v>99</v>
      </c>
      <c r="E45" s="39">
        <v>26333.16</v>
      </c>
      <c r="F45" s="39">
        <v>1450</v>
      </c>
      <c r="G45">
        <v>175</v>
      </c>
      <c r="H45" s="41">
        <v>1625</v>
      </c>
      <c r="I45" s="41"/>
    </row>
    <row r="46" spans="1:9" x14ac:dyDescent="0.15">
      <c r="A46" s="38" t="s">
        <v>276</v>
      </c>
      <c r="B46" s="38" t="s">
        <v>102</v>
      </c>
      <c r="C46" s="38" t="s">
        <v>103</v>
      </c>
      <c r="D46" s="39">
        <v>92</v>
      </c>
      <c r="E46" s="39">
        <v>20649.43</v>
      </c>
      <c r="F46" s="39">
        <v>1160</v>
      </c>
      <c r="G46">
        <v>60</v>
      </c>
      <c r="H46" s="41">
        <v>1220</v>
      </c>
      <c r="I46" s="41"/>
    </row>
    <row r="47" spans="1:9" x14ac:dyDescent="0.15">
      <c r="A47" s="38" t="s">
        <v>276</v>
      </c>
      <c r="B47" s="38" t="s">
        <v>102</v>
      </c>
      <c r="C47" s="38" t="s">
        <v>140</v>
      </c>
      <c r="D47" s="39">
        <v>105</v>
      </c>
      <c r="E47" s="39">
        <v>6608.24</v>
      </c>
      <c r="F47" s="39">
        <v>1263</v>
      </c>
      <c r="G47">
        <v>0</v>
      </c>
      <c r="H47" s="41">
        <v>1263</v>
      </c>
      <c r="I47" s="41"/>
    </row>
    <row r="48" spans="1:9" x14ac:dyDescent="0.15">
      <c r="A48" s="38" t="s">
        <v>276</v>
      </c>
      <c r="B48" s="38" t="s">
        <v>102</v>
      </c>
      <c r="C48" s="38" t="s">
        <v>105</v>
      </c>
      <c r="D48" s="39">
        <v>12</v>
      </c>
      <c r="E48" s="39">
        <v>8727.02</v>
      </c>
      <c r="F48" s="39">
        <v>49</v>
      </c>
      <c r="G48">
        <v>0</v>
      </c>
      <c r="H48" s="41">
        <v>49</v>
      </c>
      <c r="I48" s="41"/>
    </row>
    <row r="49" spans="1:9" x14ac:dyDescent="0.15">
      <c r="A49" s="38" t="s">
        <v>276</v>
      </c>
      <c r="B49" s="38" t="s">
        <v>102</v>
      </c>
      <c r="C49" s="38" t="s">
        <v>183</v>
      </c>
      <c r="D49" s="39">
        <v>81</v>
      </c>
      <c r="E49" s="39">
        <v>5713.5</v>
      </c>
      <c r="F49" s="39">
        <v>1123</v>
      </c>
      <c r="G49">
        <v>0</v>
      </c>
      <c r="H49" s="41">
        <v>1123</v>
      </c>
      <c r="I49" s="41"/>
    </row>
    <row r="50" spans="1:9" x14ac:dyDescent="0.15">
      <c r="A50" s="38" t="s">
        <v>276</v>
      </c>
      <c r="B50" s="38" t="s">
        <v>102</v>
      </c>
      <c r="C50" s="38" t="s">
        <v>141</v>
      </c>
      <c r="D50" s="39">
        <v>85</v>
      </c>
      <c r="E50" s="39">
        <v>5446.22</v>
      </c>
      <c r="F50" s="39">
        <v>1089</v>
      </c>
      <c r="G50">
        <v>20</v>
      </c>
      <c r="H50" s="41">
        <v>1109</v>
      </c>
      <c r="I50" s="41"/>
    </row>
    <row r="51" spans="1:9" x14ac:dyDescent="0.15">
      <c r="A51" s="38" t="s">
        <v>276</v>
      </c>
      <c r="B51" s="38" t="s">
        <v>68</v>
      </c>
      <c r="C51" s="38" t="s">
        <v>271</v>
      </c>
      <c r="D51" s="39">
        <v>47</v>
      </c>
      <c r="E51" s="39">
        <v>50751.5</v>
      </c>
      <c r="F51" s="39">
        <v>204</v>
      </c>
      <c r="G51">
        <v>0</v>
      </c>
      <c r="H51" s="41">
        <v>204</v>
      </c>
      <c r="I51" s="41"/>
    </row>
    <row r="52" spans="1:9" x14ac:dyDescent="0.15">
      <c r="A52" s="38" t="s">
        <v>276</v>
      </c>
      <c r="B52" s="38" t="s">
        <v>68</v>
      </c>
      <c r="C52" s="38" t="s">
        <v>70</v>
      </c>
      <c r="D52" s="39">
        <v>156</v>
      </c>
      <c r="E52" s="39">
        <v>51418.54</v>
      </c>
      <c r="F52" s="39">
        <v>2340</v>
      </c>
      <c r="G52">
        <v>360</v>
      </c>
      <c r="H52" s="41">
        <v>2700</v>
      </c>
      <c r="I52" s="41"/>
    </row>
    <row r="53" spans="1:9" x14ac:dyDescent="0.15">
      <c r="A53" s="38" t="s">
        <v>276</v>
      </c>
      <c r="B53" s="38" t="s">
        <v>68</v>
      </c>
      <c r="C53" s="38" t="s">
        <v>180</v>
      </c>
      <c r="D53" s="39">
        <v>97</v>
      </c>
      <c r="E53" s="39">
        <v>10085.799999999999</v>
      </c>
      <c r="F53" s="39">
        <v>1241</v>
      </c>
      <c r="G53">
        <v>15</v>
      </c>
      <c r="H53" s="41">
        <v>1256</v>
      </c>
      <c r="I53" s="41"/>
    </row>
    <row r="54" spans="1:9" x14ac:dyDescent="0.15">
      <c r="A54" s="38" t="s">
        <v>276</v>
      </c>
      <c r="B54" s="38" t="s">
        <v>68</v>
      </c>
      <c r="C54" s="38" t="s">
        <v>152</v>
      </c>
      <c r="D54" s="39">
        <v>134</v>
      </c>
      <c r="E54" s="39">
        <v>17876.88</v>
      </c>
      <c r="F54" s="39">
        <v>1843</v>
      </c>
      <c r="G54">
        <v>175</v>
      </c>
      <c r="H54" s="41">
        <v>2018</v>
      </c>
      <c r="I54" s="41"/>
    </row>
    <row r="55" spans="1:9" x14ac:dyDescent="0.15">
      <c r="A55" s="38" t="s">
        <v>276</v>
      </c>
      <c r="B55" s="38" t="s">
        <v>68</v>
      </c>
      <c r="C55" s="38" t="s">
        <v>69</v>
      </c>
      <c r="D55" s="39">
        <v>159</v>
      </c>
      <c r="E55" s="39">
        <v>57021.5</v>
      </c>
      <c r="F55" s="39">
        <v>2007</v>
      </c>
      <c r="G55">
        <v>60</v>
      </c>
      <c r="H55" s="41">
        <v>2067</v>
      </c>
      <c r="I55" s="41"/>
    </row>
    <row r="56" spans="1:9" x14ac:dyDescent="0.15">
      <c r="A56" s="38" t="s">
        <v>276</v>
      </c>
      <c r="B56" s="38" t="s">
        <v>68</v>
      </c>
      <c r="C56" s="38" t="s">
        <v>248</v>
      </c>
      <c r="D56" s="39">
        <v>81</v>
      </c>
      <c r="E56" s="39">
        <v>4540.6499999999996</v>
      </c>
      <c r="F56" s="39">
        <v>1039</v>
      </c>
      <c r="G56">
        <v>0</v>
      </c>
      <c r="H56" s="41">
        <v>1039</v>
      </c>
      <c r="I56" s="41"/>
    </row>
    <row r="57" spans="1:9" x14ac:dyDescent="0.15">
      <c r="A57" s="38" t="s">
        <v>276</v>
      </c>
      <c r="B57" s="38" t="s">
        <v>68</v>
      </c>
      <c r="C57" s="38" t="s">
        <v>504</v>
      </c>
      <c r="D57" s="39">
        <v>33</v>
      </c>
      <c r="E57" s="39">
        <v>2141.39</v>
      </c>
      <c r="F57" s="39">
        <v>460</v>
      </c>
      <c r="G57">
        <v>0</v>
      </c>
      <c r="H57" s="41">
        <v>460</v>
      </c>
      <c r="I57" s="41"/>
    </row>
    <row r="58" spans="1:9" x14ac:dyDescent="0.15">
      <c r="A58" s="38" t="s">
        <v>175</v>
      </c>
      <c r="B58" s="38" t="s">
        <v>99</v>
      </c>
      <c r="C58" s="38" t="s">
        <v>139</v>
      </c>
      <c r="D58" s="39">
        <v>107</v>
      </c>
      <c r="E58" s="39">
        <v>20075.759999999998</v>
      </c>
      <c r="F58" s="39">
        <v>1546</v>
      </c>
      <c r="G58">
        <v>120</v>
      </c>
      <c r="H58" s="41">
        <v>1666</v>
      </c>
      <c r="I58" s="41"/>
    </row>
    <row r="59" spans="1:9" x14ac:dyDescent="0.15">
      <c r="A59" s="38" t="s">
        <v>175</v>
      </c>
      <c r="B59" s="38" t="s">
        <v>99</v>
      </c>
      <c r="C59" s="38" t="s">
        <v>100</v>
      </c>
      <c r="D59" s="39">
        <v>108</v>
      </c>
      <c r="E59" s="39">
        <v>24816.880000000001</v>
      </c>
      <c r="F59" s="39">
        <v>1594</v>
      </c>
      <c r="G59">
        <v>220</v>
      </c>
      <c r="H59" s="41">
        <v>1814</v>
      </c>
      <c r="I59" s="41"/>
    </row>
    <row r="60" spans="1:9" x14ac:dyDescent="0.15">
      <c r="A60" s="38" t="s">
        <v>175</v>
      </c>
      <c r="B60" s="38" t="s">
        <v>99</v>
      </c>
      <c r="C60" s="38" t="s">
        <v>101</v>
      </c>
      <c r="D60" s="39">
        <v>105.5</v>
      </c>
      <c r="E60" s="39">
        <v>21255.46</v>
      </c>
      <c r="F60" s="39">
        <v>1406</v>
      </c>
      <c r="G60">
        <v>155</v>
      </c>
      <c r="H60" s="41">
        <v>1561</v>
      </c>
      <c r="I60" s="41"/>
    </row>
    <row r="61" spans="1:9" x14ac:dyDescent="0.15">
      <c r="A61" s="38" t="s">
        <v>175</v>
      </c>
      <c r="B61" s="38" t="s">
        <v>99</v>
      </c>
      <c r="C61" s="38" t="s">
        <v>299</v>
      </c>
      <c r="D61" s="39">
        <v>88</v>
      </c>
      <c r="E61" s="39">
        <v>7009.51</v>
      </c>
      <c r="F61" s="39">
        <v>1186</v>
      </c>
      <c r="G61">
        <v>0</v>
      </c>
      <c r="H61" s="41">
        <v>1186</v>
      </c>
      <c r="I61" s="41"/>
    </row>
    <row r="62" spans="1:9" x14ac:dyDescent="0.15">
      <c r="A62" s="38" t="s">
        <v>175</v>
      </c>
      <c r="B62" s="38" t="s">
        <v>99</v>
      </c>
      <c r="C62" s="38" t="s">
        <v>155</v>
      </c>
      <c r="D62" s="39">
        <v>101.5</v>
      </c>
      <c r="E62" s="39">
        <v>11905.51</v>
      </c>
      <c r="F62" s="39">
        <v>1339</v>
      </c>
      <c r="G62">
        <v>90</v>
      </c>
      <c r="H62" s="41">
        <v>1429</v>
      </c>
      <c r="I62" s="41"/>
    </row>
    <row r="63" spans="1:9" x14ac:dyDescent="0.15">
      <c r="A63" s="38" t="s">
        <v>175</v>
      </c>
      <c r="B63" s="38" t="s">
        <v>99</v>
      </c>
      <c r="C63" s="38" t="s">
        <v>259</v>
      </c>
      <c r="D63" s="39">
        <v>10</v>
      </c>
      <c r="E63" s="39">
        <v>18360</v>
      </c>
      <c r="F63" s="39">
        <v>0</v>
      </c>
      <c r="G63">
        <v>0</v>
      </c>
      <c r="H63" s="41">
        <v>0</v>
      </c>
      <c r="I63" s="41"/>
    </row>
    <row r="64" spans="1:9" x14ac:dyDescent="0.15">
      <c r="A64" s="38" t="s">
        <v>175</v>
      </c>
      <c r="B64" s="38" t="s">
        <v>112</v>
      </c>
      <c r="C64" s="38" t="s">
        <v>244</v>
      </c>
      <c r="D64" s="39">
        <v>70.5</v>
      </c>
      <c r="E64" s="39">
        <v>5032.04</v>
      </c>
      <c r="F64" s="39">
        <v>963</v>
      </c>
      <c r="G64">
        <v>0</v>
      </c>
      <c r="H64" s="41">
        <v>963</v>
      </c>
      <c r="I64" s="41"/>
    </row>
    <row r="65" spans="1:9" x14ac:dyDescent="0.15">
      <c r="A65" s="38" t="s">
        <v>175</v>
      </c>
      <c r="B65" s="38" t="s">
        <v>112</v>
      </c>
      <c r="C65" s="38" t="s">
        <v>142</v>
      </c>
      <c r="D65" s="39">
        <v>78</v>
      </c>
      <c r="E65" s="39">
        <v>5947.88</v>
      </c>
      <c r="F65" s="39">
        <v>980</v>
      </c>
      <c r="G65">
        <v>0</v>
      </c>
      <c r="H65" s="41">
        <v>980</v>
      </c>
      <c r="I65" s="41"/>
    </row>
    <row r="66" spans="1:9" x14ac:dyDescent="0.15">
      <c r="A66" s="38" t="s">
        <v>175</v>
      </c>
      <c r="B66" s="38" t="s">
        <v>112</v>
      </c>
      <c r="C66" s="38" t="s">
        <v>111</v>
      </c>
      <c r="D66" s="39">
        <v>21</v>
      </c>
      <c r="E66" s="39">
        <v>64770</v>
      </c>
      <c r="F66" s="39">
        <v>0</v>
      </c>
      <c r="G66">
        <v>0</v>
      </c>
      <c r="H66" s="41">
        <v>0</v>
      </c>
      <c r="I66" s="41"/>
    </row>
    <row r="67" spans="1:9" x14ac:dyDescent="0.15">
      <c r="A67" s="38" t="s">
        <v>175</v>
      </c>
      <c r="B67" s="38" t="s">
        <v>112</v>
      </c>
      <c r="C67" s="38" t="s">
        <v>113</v>
      </c>
      <c r="D67" s="39">
        <v>81.5</v>
      </c>
      <c r="E67" s="39">
        <v>28112.98</v>
      </c>
      <c r="F67" s="39">
        <v>1055</v>
      </c>
      <c r="G67">
        <v>100</v>
      </c>
      <c r="H67" s="41">
        <v>1155</v>
      </c>
      <c r="I67" s="41"/>
    </row>
    <row r="68" spans="1:9" x14ac:dyDescent="0.15">
      <c r="A68" s="38" t="s">
        <v>175</v>
      </c>
      <c r="B68" s="38" t="s">
        <v>112</v>
      </c>
      <c r="C68" s="38" t="s">
        <v>114</v>
      </c>
      <c r="D68" s="39">
        <v>104</v>
      </c>
      <c r="E68" s="39">
        <v>26242.55</v>
      </c>
      <c r="F68" s="39">
        <v>1394</v>
      </c>
      <c r="G68">
        <v>130</v>
      </c>
      <c r="H68" s="41">
        <v>1524</v>
      </c>
      <c r="I68" s="41"/>
    </row>
    <row r="69" spans="1:9" x14ac:dyDescent="0.15">
      <c r="A69" s="38" t="s">
        <v>175</v>
      </c>
      <c r="B69" s="38" t="s">
        <v>112</v>
      </c>
      <c r="C69" s="38" t="s">
        <v>115</v>
      </c>
      <c r="D69" s="39">
        <v>93</v>
      </c>
      <c r="E69" s="39">
        <v>8694.48</v>
      </c>
      <c r="F69" s="39">
        <v>1093</v>
      </c>
      <c r="G69">
        <v>0</v>
      </c>
      <c r="H69" s="41">
        <v>1093</v>
      </c>
      <c r="I69" s="41"/>
    </row>
    <row r="70" spans="1:9" x14ac:dyDescent="0.15">
      <c r="A70" s="38" t="s">
        <v>175</v>
      </c>
      <c r="B70" s="38" t="s">
        <v>25</v>
      </c>
      <c r="C70" s="38" t="s">
        <v>258</v>
      </c>
      <c r="D70" s="39">
        <v>35</v>
      </c>
      <c r="E70" s="39">
        <v>10389</v>
      </c>
      <c r="F70" s="39">
        <v>20</v>
      </c>
      <c r="G70">
        <v>0</v>
      </c>
      <c r="H70" s="41">
        <v>20</v>
      </c>
      <c r="I70" s="41"/>
    </row>
    <row r="71" spans="1:9" x14ac:dyDescent="0.15">
      <c r="A71" s="38" t="s">
        <v>175</v>
      </c>
      <c r="B71" s="38" t="s">
        <v>25</v>
      </c>
      <c r="C71" s="38" t="s">
        <v>29</v>
      </c>
      <c r="D71" s="39">
        <v>139</v>
      </c>
      <c r="E71" s="39">
        <v>31869.96</v>
      </c>
      <c r="F71" s="39">
        <v>1977</v>
      </c>
      <c r="G71">
        <v>205</v>
      </c>
      <c r="H71" s="41">
        <v>2182</v>
      </c>
      <c r="I71" s="41"/>
    </row>
    <row r="72" spans="1:9" x14ac:dyDescent="0.15">
      <c r="A72" s="38" t="s">
        <v>175</v>
      </c>
      <c r="B72" s="38" t="s">
        <v>25</v>
      </c>
      <c r="C72" s="38" t="s">
        <v>27</v>
      </c>
      <c r="D72" s="39">
        <v>118.5</v>
      </c>
      <c r="E72" s="39">
        <v>15459.98</v>
      </c>
      <c r="F72" s="39">
        <v>1545</v>
      </c>
      <c r="G72">
        <v>107.5</v>
      </c>
      <c r="H72" s="41">
        <v>1652.5</v>
      </c>
      <c r="I72" s="41"/>
    </row>
    <row r="73" spans="1:9" x14ac:dyDescent="0.15">
      <c r="A73" s="38" t="s">
        <v>175</v>
      </c>
      <c r="B73" s="38" t="s">
        <v>25</v>
      </c>
      <c r="C73" s="38" t="s">
        <v>132</v>
      </c>
      <c r="D73" s="39">
        <v>114</v>
      </c>
      <c r="E73" s="39">
        <v>15290.08</v>
      </c>
      <c r="F73" s="39">
        <v>1466</v>
      </c>
      <c r="G73">
        <v>0</v>
      </c>
      <c r="H73" s="41">
        <v>1466</v>
      </c>
      <c r="I73" s="41"/>
    </row>
    <row r="74" spans="1:9" x14ac:dyDescent="0.15">
      <c r="A74" s="38" t="s">
        <v>175</v>
      </c>
      <c r="B74" s="38" t="s">
        <v>25</v>
      </c>
      <c r="C74" s="38" t="s">
        <v>26</v>
      </c>
      <c r="D74" s="39">
        <v>128.5</v>
      </c>
      <c r="E74" s="39">
        <v>36070.199999999997</v>
      </c>
      <c r="F74" s="39">
        <v>1632</v>
      </c>
      <c r="G74">
        <v>147.5</v>
      </c>
      <c r="H74" s="41">
        <v>1779.5</v>
      </c>
      <c r="I74" s="41"/>
    </row>
    <row r="75" spans="1:9" x14ac:dyDescent="0.15">
      <c r="A75" s="38" t="s">
        <v>175</v>
      </c>
      <c r="B75" s="38" t="s">
        <v>25</v>
      </c>
      <c r="C75" s="38" t="s">
        <v>28</v>
      </c>
      <c r="D75" s="39">
        <v>145</v>
      </c>
      <c r="E75" s="39">
        <v>33374.620000000003</v>
      </c>
      <c r="F75" s="39">
        <v>2127</v>
      </c>
      <c r="G75">
        <v>290</v>
      </c>
      <c r="H75" s="41">
        <v>2417</v>
      </c>
      <c r="I75" s="41"/>
    </row>
    <row r="76" spans="1:9" x14ac:dyDescent="0.15">
      <c r="A76" s="38" t="s">
        <v>175</v>
      </c>
      <c r="B76" s="38" t="s">
        <v>44</v>
      </c>
      <c r="C76" s="38" t="s">
        <v>48</v>
      </c>
      <c r="D76" s="39">
        <v>89</v>
      </c>
      <c r="E76" s="39">
        <v>34300.11</v>
      </c>
      <c r="F76" s="39">
        <v>1028</v>
      </c>
      <c r="G76">
        <v>65</v>
      </c>
      <c r="H76" s="41">
        <v>1093</v>
      </c>
      <c r="I76" s="41"/>
    </row>
    <row r="77" spans="1:9" x14ac:dyDescent="0.15">
      <c r="A77" s="38" t="s">
        <v>175</v>
      </c>
      <c r="B77" s="38" t="s">
        <v>44</v>
      </c>
      <c r="C77" s="38" t="s">
        <v>46</v>
      </c>
      <c r="D77" s="39">
        <v>88</v>
      </c>
      <c r="E77" s="39">
        <v>22991.78</v>
      </c>
      <c r="F77" s="39">
        <v>1248</v>
      </c>
      <c r="G77">
        <v>170</v>
      </c>
      <c r="H77" s="41">
        <v>1418</v>
      </c>
      <c r="I77" s="41"/>
    </row>
    <row r="78" spans="1:9" x14ac:dyDescent="0.15">
      <c r="A78" s="38" t="s">
        <v>175</v>
      </c>
      <c r="B78" s="38" t="s">
        <v>44</v>
      </c>
      <c r="C78" s="38" t="s">
        <v>58</v>
      </c>
      <c r="D78" s="39">
        <v>69</v>
      </c>
      <c r="E78" s="39">
        <v>18391.38</v>
      </c>
      <c r="F78" s="39">
        <v>979</v>
      </c>
      <c r="G78">
        <v>55</v>
      </c>
      <c r="H78" s="41">
        <v>1034</v>
      </c>
      <c r="I78" s="41"/>
    </row>
    <row r="79" spans="1:9" x14ac:dyDescent="0.15">
      <c r="A79" s="38" t="s">
        <v>175</v>
      </c>
      <c r="B79" s="38" t="s">
        <v>44</v>
      </c>
      <c r="C79" s="38" t="s">
        <v>257</v>
      </c>
      <c r="D79" s="39">
        <v>19</v>
      </c>
      <c r="E79" s="39">
        <v>1320</v>
      </c>
      <c r="F79" s="39">
        <v>0</v>
      </c>
      <c r="G79">
        <v>0</v>
      </c>
      <c r="H79" s="41">
        <v>0</v>
      </c>
      <c r="I79" s="41"/>
    </row>
    <row r="80" spans="1:9" x14ac:dyDescent="0.15">
      <c r="A80" s="38" t="s">
        <v>175</v>
      </c>
      <c r="B80" s="38" t="s">
        <v>44</v>
      </c>
      <c r="C80" s="38" t="s">
        <v>178</v>
      </c>
      <c r="D80" s="39">
        <v>70</v>
      </c>
      <c r="E80" s="39">
        <v>11679.15</v>
      </c>
      <c r="F80" s="39">
        <v>896</v>
      </c>
      <c r="G80">
        <v>0</v>
      </c>
      <c r="H80" s="41">
        <v>896</v>
      </c>
      <c r="I80" s="41"/>
    </row>
    <row r="81" spans="1:9" x14ac:dyDescent="0.15">
      <c r="A81" s="38" t="s">
        <v>175</v>
      </c>
      <c r="B81" s="38" t="s">
        <v>44</v>
      </c>
      <c r="C81" s="38" t="s">
        <v>243</v>
      </c>
      <c r="D81" s="39">
        <v>82</v>
      </c>
      <c r="E81" s="39">
        <v>11535.34</v>
      </c>
      <c r="F81" s="39">
        <v>1032</v>
      </c>
      <c r="G81">
        <v>0</v>
      </c>
      <c r="H81" s="41">
        <v>1032</v>
      </c>
      <c r="I81" s="41"/>
    </row>
    <row r="82" spans="1:9" x14ac:dyDescent="0.15">
      <c r="A82" s="38" t="s">
        <v>175</v>
      </c>
      <c r="B82" s="38" t="s">
        <v>44</v>
      </c>
      <c r="C82" s="38" t="s">
        <v>47</v>
      </c>
      <c r="D82" s="39">
        <v>86</v>
      </c>
      <c r="E82" s="39">
        <v>18249.46</v>
      </c>
      <c r="F82" s="39">
        <v>1014</v>
      </c>
      <c r="G82">
        <v>40</v>
      </c>
      <c r="H82" s="41">
        <v>1054</v>
      </c>
      <c r="I82" s="41"/>
    </row>
    <row r="83" spans="1:9" x14ac:dyDescent="0.15">
      <c r="A83" s="38" t="s">
        <v>175</v>
      </c>
      <c r="B83" s="38" t="s">
        <v>64</v>
      </c>
      <c r="C83" s="38" t="s">
        <v>66</v>
      </c>
      <c r="D83" s="39">
        <v>94</v>
      </c>
      <c r="E83" s="39">
        <v>23088.240000000002</v>
      </c>
      <c r="F83" s="39">
        <v>1257</v>
      </c>
      <c r="G83">
        <v>185</v>
      </c>
      <c r="H83" s="41">
        <v>1442</v>
      </c>
      <c r="I83" s="41"/>
    </row>
    <row r="84" spans="1:9" x14ac:dyDescent="0.15">
      <c r="A84" s="38" t="s">
        <v>175</v>
      </c>
      <c r="B84" s="38" t="s">
        <v>64</v>
      </c>
      <c r="C84" s="38" t="s">
        <v>136</v>
      </c>
      <c r="D84" s="39">
        <v>82</v>
      </c>
      <c r="E84" s="39">
        <v>8043.96</v>
      </c>
      <c r="F84" s="39">
        <v>1185</v>
      </c>
      <c r="G84">
        <v>70</v>
      </c>
      <c r="H84" s="41">
        <v>1255</v>
      </c>
      <c r="I84" s="41"/>
    </row>
    <row r="85" spans="1:9" x14ac:dyDescent="0.15">
      <c r="A85" s="38" t="s">
        <v>175</v>
      </c>
      <c r="B85" s="38" t="s">
        <v>64</v>
      </c>
      <c r="C85" s="38" t="s">
        <v>65</v>
      </c>
      <c r="D85" s="39">
        <v>83</v>
      </c>
      <c r="E85" s="39">
        <v>27866.76</v>
      </c>
      <c r="F85" s="39">
        <v>979</v>
      </c>
      <c r="G85">
        <v>85</v>
      </c>
      <c r="H85" s="41">
        <v>1064</v>
      </c>
      <c r="I85" s="41"/>
    </row>
    <row r="86" spans="1:9" x14ac:dyDescent="0.15">
      <c r="A86" s="38" t="s">
        <v>175</v>
      </c>
      <c r="B86" s="38" t="s">
        <v>64</v>
      </c>
      <c r="C86" s="38" t="s">
        <v>256</v>
      </c>
      <c r="D86" s="39">
        <v>3</v>
      </c>
      <c r="E86" s="39">
        <v>4592.87</v>
      </c>
      <c r="F86" s="39">
        <v>0</v>
      </c>
      <c r="G86">
        <v>0</v>
      </c>
      <c r="H86" s="41">
        <v>0</v>
      </c>
      <c r="I86" s="41"/>
    </row>
    <row r="87" spans="1:9" x14ac:dyDescent="0.15">
      <c r="A87" s="38" t="s">
        <v>175</v>
      </c>
      <c r="B87" s="38" t="s">
        <v>64</v>
      </c>
      <c r="C87" s="38" t="s">
        <v>179</v>
      </c>
      <c r="D87" s="39">
        <v>78</v>
      </c>
      <c r="E87" s="39">
        <v>7520.64</v>
      </c>
      <c r="F87" s="39">
        <v>1066</v>
      </c>
      <c r="G87">
        <v>0</v>
      </c>
      <c r="H87" s="41">
        <v>1066</v>
      </c>
      <c r="I87" s="41"/>
    </row>
    <row r="88" spans="1:9" x14ac:dyDescent="0.15">
      <c r="A88" s="38" t="s">
        <v>175</v>
      </c>
      <c r="B88" s="38" t="s">
        <v>64</v>
      </c>
      <c r="C88" s="38" t="s">
        <v>67</v>
      </c>
      <c r="D88" s="39">
        <v>104</v>
      </c>
      <c r="E88" s="39">
        <v>18058.03</v>
      </c>
      <c r="F88" s="39">
        <v>1533</v>
      </c>
      <c r="G88">
        <v>160</v>
      </c>
      <c r="H88" s="41">
        <v>1693</v>
      </c>
      <c r="I88" s="41"/>
    </row>
    <row r="89" spans="1:9" x14ac:dyDescent="0.15">
      <c r="A89" s="38" t="s">
        <v>175</v>
      </c>
      <c r="B89" s="38" t="s">
        <v>77</v>
      </c>
      <c r="C89" s="38" t="s">
        <v>296</v>
      </c>
      <c r="D89" s="39">
        <v>85</v>
      </c>
      <c r="E89" s="39">
        <v>7126.18</v>
      </c>
      <c r="F89" s="39">
        <v>1095</v>
      </c>
      <c r="G89">
        <v>0</v>
      </c>
      <c r="H89" s="41">
        <v>1095</v>
      </c>
      <c r="I89" s="41"/>
    </row>
    <row r="90" spans="1:9" x14ac:dyDescent="0.15">
      <c r="A90" s="38" t="s">
        <v>175</v>
      </c>
      <c r="B90" s="38" t="s">
        <v>77</v>
      </c>
      <c r="C90" s="38" t="s">
        <v>137</v>
      </c>
      <c r="D90" s="39">
        <v>101</v>
      </c>
      <c r="E90" s="39">
        <v>21310.35</v>
      </c>
      <c r="F90" s="39">
        <v>1292</v>
      </c>
      <c r="G90">
        <v>55</v>
      </c>
      <c r="H90" s="41">
        <v>1347</v>
      </c>
      <c r="I90" s="41"/>
    </row>
    <row r="91" spans="1:9" x14ac:dyDescent="0.15">
      <c r="A91" s="38" t="s">
        <v>175</v>
      </c>
      <c r="B91" s="38" t="s">
        <v>77</v>
      </c>
      <c r="C91" s="38" t="s">
        <v>79</v>
      </c>
      <c r="D91" s="39">
        <v>106</v>
      </c>
      <c r="E91" s="39">
        <v>19482.240000000002</v>
      </c>
      <c r="F91" s="39">
        <v>1279</v>
      </c>
      <c r="G91">
        <v>75</v>
      </c>
      <c r="H91" s="41">
        <v>1354</v>
      </c>
      <c r="I91" s="41"/>
    </row>
    <row r="92" spans="1:9" x14ac:dyDescent="0.15">
      <c r="A92" s="38" t="s">
        <v>175</v>
      </c>
      <c r="B92" s="38" t="s">
        <v>77</v>
      </c>
      <c r="C92" s="38" t="s">
        <v>255</v>
      </c>
      <c r="D92" s="39">
        <v>20</v>
      </c>
      <c r="E92" s="39">
        <v>4197.9799999999996</v>
      </c>
      <c r="F92" s="39">
        <v>0</v>
      </c>
      <c r="G92">
        <v>0</v>
      </c>
      <c r="H92" s="41">
        <v>0</v>
      </c>
      <c r="I92" s="41"/>
    </row>
    <row r="93" spans="1:9" x14ac:dyDescent="0.15">
      <c r="A93" s="38" t="s">
        <v>175</v>
      </c>
      <c r="B93" s="38" t="s">
        <v>77</v>
      </c>
      <c r="C93" s="38" t="s">
        <v>242</v>
      </c>
      <c r="D93" s="39">
        <v>109</v>
      </c>
      <c r="E93" s="39">
        <v>12395.25</v>
      </c>
      <c r="F93" s="39">
        <v>1209</v>
      </c>
      <c r="G93">
        <v>0</v>
      </c>
      <c r="H93" s="41">
        <v>1209</v>
      </c>
      <c r="I93" s="41"/>
    </row>
    <row r="94" spans="1:9" x14ac:dyDescent="0.15">
      <c r="A94" s="38" t="s">
        <v>175</v>
      </c>
      <c r="B94" s="38" t="s">
        <v>77</v>
      </c>
      <c r="C94" s="38" t="s">
        <v>153</v>
      </c>
      <c r="D94" s="39">
        <v>101</v>
      </c>
      <c r="E94" s="39">
        <v>18303.84</v>
      </c>
      <c r="F94" s="39">
        <v>1155</v>
      </c>
      <c r="G94">
        <v>0</v>
      </c>
      <c r="H94" s="41">
        <v>1155</v>
      </c>
      <c r="I94" s="41"/>
    </row>
    <row r="95" spans="1:9" x14ac:dyDescent="0.15">
      <c r="A95" s="38" t="s">
        <v>175</v>
      </c>
      <c r="B95" s="38" t="s">
        <v>77</v>
      </c>
      <c r="C95" s="38" t="s">
        <v>78</v>
      </c>
      <c r="D95" s="39">
        <v>79</v>
      </c>
      <c r="E95" s="39">
        <v>40016.480000000003</v>
      </c>
      <c r="F95" s="39">
        <v>1095</v>
      </c>
      <c r="G95">
        <v>140</v>
      </c>
      <c r="H95" s="41">
        <v>1235</v>
      </c>
      <c r="I95" s="41"/>
    </row>
    <row r="96" spans="1:9" x14ac:dyDescent="0.15">
      <c r="A96" s="38" t="s">
        <v>175</v>
      </c>
      <c r="B96" s="38" t="s">
        <v>224</v>
      </c>
      <c r="C96" s="38" t="s">
        <v>176</v>
      </c>
      <c r="D96" s="39">
        <v>53</v>
      </c>
      <c r="E96" s="39">
        <v>80699</v>
      </c>
      <c r="F96" s="39">
        <v>0</v>
      </c>
      <c r="G96">
        <v>0</v>
      </c>
      <c r="H96" s="41">
        <v>0</v>
      </c>
      <c r="I96" s="41"/>
    </row>
    <row r="97" spans="1:12" x14ac:dyDescent="0.15">
      <c r="A97" s="38" t="s">
        <v>175</v>
      </c>
      <c r="B97" s="38" t="s">
        <v>224</v>
      </c>
      <c r="C97" s="38" t="s">
        <v>45</v>
      </c>
      <c r="D97" s="39">
        <v>67</v>
      </c>
      <c r="E97" s="39">
        <v>5211.9399999999996</v>
      </c>
      <c r="F97" s="39">
        <v>1062</v>
      </c>
      <c r="G97">
        <v>90</v>
      </c>
      <c r="H97" s="41">
        <v>1152</v>
      </c>
      <c r="I97" s="41"/>
    </row>
    <row r="98" spans="1:12" x14ac:dyDescent="0.15">
      <c r="A98" s="38" t="s">
        <v>175</v>
      </c>
      <c r="B98" s="38" t="s">
        <v>224</v>
      </c>
      <c r="C98" s="38" t="s">
        <v>186</v>
      </c>
      <c r="D98" s="39">
        <v>56</v>
      </c>
      <c r="E98" s="39">
        <v>2668.06</v>
      </c>
      <c r="F98" s="39">
        <v>656</v>
      </c>
      <c r="G98">
        <v>0</v>
      </c>
      <c r="H98" s="41">
        <v>656</v>
      </c>
      <c r="I98" s="41"/>
    </row>
    <row r="99" spans="1:12" x14ac:dyDescent="0.15">
      <c r="A99" s="38" t="s">
        <v>175</v>
      </c>
      <c r="B99" s="38" t="s">
        <v>224</v>
      </c>
      <c r="C99" s="38" t="s">
        <v>189</v>
      </c>
      <c r="D99" s="39">
        <v>45</v>
      </c>
      <c r="E99" s="39">
        <v>3082.38</v>
      </c>
      <c r="F99" s="39">
        <v>610</v>
      </c>
      <c r="G99">
        <v>0</v>
      </c>
      <c r="H99" s="41">
        <v>610</v>
      </c>
      <c r="I99" s="41"/>
    </row>
    <row r="100" spans="1:12" x14ac:dyDescent="0.15">
      <c r="A100" s="38" t="s">
        <v>175</v>
      </c>
      <c r="B100" s="38" t="s">
        <v>224</v>
      </c>
      <c r="C100" s="38" t="s">
        <v>245</v>
      </c>
      <c r="D100" s="39">
        <v>59</v>
      </c>
      <c r="E100" s="39">
        <v>2856.63</v>
      </c>
      <c r="F100" s="39">
        <v>814</v>
      </c>
      <c r="G100">
        <v>0</v>
      </c>
      <c r="H100" s="41">
        <v>814</v>
      </c>
      <c r="I100" s="41"/>
    </row>
    <row r="101" spans="1:12" x14ac:dyDescent="0.15">
      <c r="A101" s="38" t="s">
        <v>175</v>
      </c>
      <c r="B101" s="38" t="s">
        <v>224</v>
      </c>
      <c r="C101" s="38" t="s">
        <v>247</v>
      </c>
      <c r="D101" s="39">
        <v>56</v>
      </c>
      <c r="E101" s="39">
        <v>3540.96</v>
      </c>
      <c r="F101" s="39">
        <v>613</v>
      </c>
      <c r="G101">
        <v>0</v>
      </c>
      <c r="H101" s="41">
        <v>613</v>
      </c>
      <c r="I101" s="41"/>
    </row>
    <row r="102" spans="1:12" x14ac:dyDescent="0.15">
      <c r="A102" s="38" t="s">
        <v>175</v>
      </c>
      <c r="B102" s="38" t="s">
        <v>224</v>
      </c>
      <c r="C102" s="38" t="s">
        <v>121</v>
      </c>
      <c r="D102" s="39">
        <v>74</v>
      </c>
      <c r="E102" s="39">
        <v>8653.2099999999991</v>
      </c>
      <c r="F102" s="39">
        <v>950</v>
      </c>
      <c r="G102">
        <v>0</v>
      </c>
      <c r="H102" s="41">
        <v>950</v>
      </c>
      <c r="I102" s="41"/>
    </row>
    <row r="103" spans="1:12" x14ac:dyDescent="0.15">
      <c r="A103" s="38" t="s">
        <v>175</v>
      </c>
      <c r="B103" s="38" t="s">
        <v>224</v>
      </c>
      <c r="C103" s="38" t="s">
        <v>246</v>
      </c>
      <c r="D103" s="39">
        <v>56</v>
      </c>
      <c r="E103" s="39">
        <v>5148.9799999999996</v>
      </c>
      <c r="F103" s="39">
        <v>559</v>
      </c>
      <c r="G103">
        <v>20</v>
      </c>
      <c r="H103" s="41">
        <v>579</v>
      </c>
      <c r="I103" s="41"/>
    </row>
    <row r="104" spans="1:12" x14ac:dyDescent="0.15">
      <c r="A104" s="38" t="s">
        <v>175</v>
      </c>
      <c r="B104" s="38" t="s">
        <v>224</v>
      </c>
      <c r="C104" s="38" t="s">
        <v>177</v>
      </c>
      <c r="D104" s="39">
        <v>57</v>
      </c>
      <c r="E104" s="39">
        <v>3102.44</v>
      </c>
      <c r="F104" s="39">
        <v>796</v>
      </c>
      <c r="G104">
        <v>0</v>
      </c>
      <c r="H104" s="41">
        <v>796</v>
      </c>
      <c r="I104" s="41"/>
    </row>
    <row r="105" spans="1:12" x14ac:dyDescent="0.15">
      <c r="A105" s="38" t="s">
        <v>174</v>
      </c>
      <c r="B105" s="38" t="s">
        <v>14</v>
      </c>
      <c r="C105" s="38" t="s">
        <v>129</v>
      </c>
      <c r="D105" s="39">
        <v>99</v>
      </c>
      <c r="E105" s="39">
        <v>7885.26</v>
      </c>
      <c r="F105" s="39">
        <v>1208</v>
      </c>
      <c r="G105">
        <v>37.5</v>
      </c>
      <c r="H105" s="41">
        <v>1245.5</v>
      </c>
      <c r="I105" s="41"/>
    </row>
    <row r="106" spans="1:12" x14ac:dyDescent="0.15">
      <c r="A106" s="38" t="s">
        <v>174</v>
      </c>
      <c r="B106" s="38" t="s">
        <v>14</v>
      </c>
      <c r="C106" s="38" t="s">
        <v>19</v>
      </c>
      <c r="D106" s="39">
        <v>120.5</v>
      </c>
      <c r="E106" s="39">
        <v>53433.05</v>
      </c>
      <c r="F106" s="39">
        <v>1692</v>
      </c>
      <c r="G106">
        <v>235</v>
      </c>
      <c r="H106" s="41">
        <v>1927</v>
      </c>
      <c r="I106" s="41"/>
    </row>
    <row r="107" spans="1:12" x14ac:dyDescent="0.15">
      <c r="A107" s="38" t="s">
        <v>174</v>
      </c>
      <c r="B107" s="38" t="s">
        <v>14</v>
      </c>
      <c r="C107" s="38" t="s">
        <v>146</v>
      </c>
      <c r="D107" s="39">
        <v>83</v>
      </c>
      <c r="E107" s="39">
        <v>15849.5</v>
      </c>
      <c r="F107" s="39">
        <v>1037</v>
      </c>
      <c r="G107">
        <v>37.5</v>
      </c>
      <c r="H107" s="41">
        <v>1074.5</v>
      </c>
      <c r="I107" s="41"/>
    </row>
    <row r="108" spans="1:12" x14ac:dyDescent="0.15">
      <c r="A108" s="38" t="s">
        <v>174</v>
      </c>
      <c r="B108" s="38" t="s">
        <v>14</v>
      </c>
      <c r="C108" s="38" t="s">
        <v>16</v>
      </c>
      <c r="D108" s="39">
        <v>88</v>
      </c>
      <c r="E108" s="39">
        <v>69681.67</v>
      </c>
      <c r="F108" s="39">
        <v>1160</v>
      </c>
      <c r="G108">
        <v>130</v>
      </c>
      <c r="H108" s="41">
        <v>1290</v>
      </c>
      <c r="I108" s="41"/>
    </row>
    <row r="109" spans="1:12" s="20" customFormat="1" x14ac:dyDescent="0.15">
      <c r="A109" s="40" t="s">
        <v>174</v>
      </c>
      <c r="B109" s="40" t="s">
        <v>14</v>
      </c>
      <c r="C109" s="40" t="s">
        <v>18</v>
      </c>
      <c r="D109" s="42">
        <v>114</v>
      </c>
      <c r="E109" s="42">
        <v>24707.94</v>
      </c>
      <c r="F109" s="42">
        <v>1173.5</v>
      </c>
      <c r="G109" s="20">
        <v>70</v>
      </c>
      <c r="H109" s="43">
        <v>1243.5</v>
      </c>
      <c r="I109" s="43"/>
      <c r="L109" s="54"/>
    </row>
    <row r="110" spans="1:12" x14ac:dyDescent="0.15">
      <c r="A110" s="38" t="s">
        <v>174</v>
      </c>
      <c r="B110" s="38" t="s">
        <v>14</v>
      </c>
      <c r="C110" s="38" t="s">
        <v>21</v>
      </c>
      <c r="D110" s="39">
        <v>100</v>
      </c>
      <c r="E110" s="39">
        <v>31398.68</v>
      </c>
      <c r="F110" s="39">
        <v>1087.5</v>
      </c>
      <c r="G110">
        <v>0</v>
      </c>
      <c r="H110" s="41">
        <v>1087.5</v>
      </c>
      <c r="I110" s="41"/>
    </row>
    <row r="111" spans="1:12" x14ac:dyDescent="0.15">
      <c r="A111" s="38" t="s">
        <v>174</v>
      </c>
      <c r="B111" s="38" t="s">
        <v>14</v>
      </c>
      <c r="C111" s="38" t="s">
        <v>17</v>
      </c>
      <c r="D111" s="39">
        <v>128</v>
      </c>
      <c r="E111" s="39">
        <v>33731.67</v>
      </c>
      <c r="F111" s="39">
        <v>1541</v>
      </c>
      <c r="G111">
        <v>95</v>
      </c>
      <c r="H111" s="41">
        <v>1636</v>
      </c>
      <c r="I111" s="41"/>
    </row>
    <row r="112" spans="1:12" x14ac:dyDescent="0.15">
      <c r="A112" s="38" t="s">
        <v>174</v>
      </c>
      <c r="B112" s="38" t="s">
        <v>14</v>
      </c>
      <c r="C112" s="38" t="s">
        <v>265</v>
      </c>
      <c r="D112" s="39">
        <v>17</v>
      </c>
      <c r="E112" s="39">
        <v>105411</v>
      </c>
      <c r="F112" s="39">
        <v>12</v>
      </c>
      <c r="G112">
        <v>0</v>
      </c>
      <c r="H112" s="41">
        <v>12</v>
      </c>
      <c r="I112" s="41"/>
    </row>
    <row r="113" spans="1:9" x14ac:dyDescent="0.15">
      <c r="A113" s="38" t="s">
        <v>174</v>
      </c>
      <c r="B113" s="38" t="s">
        <v>71</v>
      </c>
      <c r="C113" s="38" t="s">
        <v>107</v>
      </c>
      <c r="D113" s="39">
        <v>129.5</v>
      </c>
      <c r="E113" s="39">
        <v>25042.22</v>
      </c>
      <c r="F113" s="39">
        <v>1869</v>
      </c>
      <c r="G113">
        <v>240</v>
      </c>
      <c r="H113" s="41">
        <v>2109</v>
      </c>
      <c r="I113" s="41"/>
    </row>
    <row r="114" spans="1:9" x14ac:dyDescent="0.15">
      <c r="A114" s="38" t="s">
        <v>174</v>
      </c>
      <c r="B114" s="38" t="s">
        <v>71</v>
      </c>
      <c r="C114" s="38" t="s">
        <v>277</v>
      </c>
      <c r="D114" s="39">
        <v>114</v>
      </c>
      <c r="E114" s="39">
        <v>8687.26</v>
      </c>
      <c r="F114" s="39">
        <v>1449</v>
      </c>
      <c r="G114">
        <v>0</v>
      </c>
      <c r="H114" s="41">
        <v>1449</v>
      </c>
      <c r="I114" s="41"/>
    </row>
    <row r="115" spans="1:9" x14ac:dyDescent="0.15">
      <c r="A115" s="38" t="s">
        <v>174</v>
      </c>
      <c r="B115" s="38" t="s">
        <v>71</v>
      </c>
      <c r="C115" s="38" t="s">
        <v>73</v>
      </c>
      <c r="D115" s="39">
        <v>130</v>
      </c>
      <c r="E115" s="39">
        <v>21667.48</v>
      </c>
      <c r="F115" s="39">
        <v>1322.5</v>
      </c>
      <c r="G115">
        <v>20</v>
      </c>
      <c r="H115" s="41">
        <v>1342.5</v>
      </c>
      <c r="I115" s="41"/>
    </row>
    <row r="116" spans="1:9" x14ac:dyDescent="0.15">
      <c r="A116" s="38" t="s">
        <v>174</v>
      </c>
      <c r="B116" s="38" t="s">
        <v>71</v>
      </c>
      <c r="C116" s="38" t="s">
        <v>75</v>
      </c>
      <c r="D116" s="39">
        <v>144.5</v>
      </c>
      <c r="E116" s="39">
        <v>28989.86</v>
      </c>
      <c r="F116" s="39">
        <v>1752.5</v>
      </c>
      <c r="G116">
        <v>142.5</v>
      </c>
      <c r="H116" s="41">
        <v>1895</v>
      </c>
      <c r="I116" s="41"/>
    </row>
    <row r="117" spans="1:9" x14ac:dyDescent="0.15">
      <c r="A117" s="38" t="s">
        <v>174</v>
      </c>
      <c r="B117" s="38" t="s">
        <v>71</v>
      </c>
      <c r="C117" s="38" t="s">
        <v>266</v>
      </c>
      <c r="D117" s="39">
        <v>40</v>
      </c>
      <c r="E117" s="39">
        <v>186417</v>
      </c>
      <c r="F117" s="39">
        <v>0</v>
      </c>
      <c r="G117">
        <v>0</v>
      </c>
      <c r="H117" s="41">
        <v>0</v>
      </c>
      <c r="I117" s="41"/>
    </row>
    <row r="118" spans="1:9" x14ac:dyDescent="0.15">
      <c r="A118" s="38" t="s">
        <v>174</v>
      </c>
      <c r="B118" s="38" t="s">
        <v>71</v>
      </c>
      <c r="C118" s="38" t="s">
        <v>74</v>
      </c>
      <c r="D118" s="39">
        <v>139.5</v>
      </c>
      <c r="E118" s="39">
        <v>20314.169999999998</v>
      </c>
      <c r="F118" s="39">
        <v>1693</v>
      </c>
      <c r="G118">
        <v>70</v>
      </c>
      <c r="H118" s="41">
        <v>1763</v>
      </c>
      <c r="I118" s="41"/>
    </row>
    <row r="119" spans="1:9" x14ac:dyDescent="0.15">
      <c r="A119" s="38" t="s">
        <v>174</v>
      </c>
      <c r="B119" s="38" t="s">
        <v>60</v>
      </c>
      <c r="C119" s="38" t="s">
        <v>135</v>
      </c>
      <c r="D119" s="39">
        <v>104.5</v>
      </c>
      <c r="E119" s="39">
        <v>14841.44</v>
      </c>
      <c r="F119" s="39">
        <v>1112</v>
      </c>
      <c r="G119">
        <v>0</v>
      </c>
      <c r="H119" s="41">
        <v>1112</v>
      </c>
      <c r="I119" s="41"/>
    </row>
    <row r="120" spans="1:9" x14ac:dyDescent="0.15">
      <c r="A120" s="38" t="s">
        <v>174</v>
      </c>
      <c r="B120" s="38" t="s">
        <v>60</v>
      </c>
      <c r="C120" s="38" t="s">
        <v>295</v>
      </c>
      <c r="D120" s="39">
        <v>73</v>
      </c>
      <c r="E120" s="39">
        <v>4249.66</v>
      </c>
      <c r="F120" s="39">
        <v>865</v>
      </c>
      <c r="G120">
        <v>0</v>
      </c>
      <c r="H120" s="41">
        <v>865</v>
      </c>
      <c r="I120" s="41"/>
    </row>
    <row r="121" spans="1:9" x14ac:dyDescent="0.15">
      <c r="A121" s="38" t="s">
        <v>174</v>
      </c>
      <c r="B121" s="38" t="s">
        <v>60</v>
      </c>
      <c r="C121" s="38" t="s">
        <v>62</v>
      </c>
      <c r="D121" s="39">
        <v>116</v>
      </c>
      <c r="E121" s="39">
        <v>37325.57</v>
      </c>
      <c r="F121" s="39">
        <v>1256</v>
      </c>
      <c r="G121">
        <v>45</v>
      </c>
      <c r="H121" s="41">
        <v>1301</v>
      </c>
      <c r="I121" s="41"/>
    </row>
    <row r="122" spans="1:9" x14ac:dyDescent="0.15">
      <c r="A122" s="38" t="s">
        <v>174</v>
      </c>
      <c r="B122" s="38" t="s">
        <v>60</v>
      </c>
      <c r="C122" s="38" t="s">
        <v>510</v>
      </c>
      <c r="D122" s="39">
        <v>14</v>
      </c>
      <c r="E122" s="39">
        <v>1149.21</v>
      </c>
      <c r="F122" s="39">
        <v>178</v>
      </c>
      <c r="G122">
        <v>0</v>
      </c>
      <c r="H122" s="41">
        <v>178</v>
      </c>
      <c r="I122" s="41"/>
    </row>
    <row r="123" spans="1:9" x14ac:dyDescent="0.15">
      <c r="A123" s="38" t="s">
        <v>174</v>
      </c>
      <c r="B123" s="38" t="s">
        <v>60</v>
      </c>
      <c r="C123" s="38" t="s">
        <v>264</v>
      </c>
      <c r="D123" s="39">
        <v>37</v>
      </c>
      <c r="E123" s="39">
        <v>15557</v>
      </c>
      <c r="F123" s="39">
        <v>231</v>
      </c>
      <c r="G123">
        <v>0</v>
      </c>
      <c r="H123" s="41">
        <v>231</v>
      </c>
      <c r="I123" s="41"/>
    </row>
    <row r="124" spans="1:9" x14ac:dyDescent="0.15">
      <c r="A124" s="38" t="s">
        <v>174</v>
      </c>
      <c r="B124" s="38" t="s">
        <v>60</v>
      </c>
      <c r="C124" s="38" t="s">
        <v>61</v>
      </c>
      <c r="D124" s="39">
        <v>117</v>
      </c>
      <c r="E124" s="39">
        <v>42959.34</v>
      </c>
      <c r="F124" s="39">
        <v>1851</v>
      </c>
      <c r="G124">
        <v>235</v>
      </c>
      <c r="H124" s="41">
        <v>2086</v>
      </c>
      <c r="I124" s="41"/>
    </row>
    <row r="125" spans="1:9" x14ac:dyDescent="0.15">
      <c r="A125" s="38" t="s">
        <v>174</v>
      </c>
      <c r="B125" s="38" t="s">
        <v>60</v>
      </c>
      <c r="C125" s="38" t="s">
        <v>63</v>
      </c>
      <c r="D125" s="39">
        <v>123</v>
      </c>
      <c r="E125" s="39">
        <v>25746.36</v>
      </c>
      <c r="F125" s="39">
        <v>2035</v>
      </c>
      <c r="G125">
        <v>250</v>
      </c>
      <c r="H125" s="41">
        <v>2285</v>
      </c>
      <c r="I125" s="41"/>
    </row>
    <row r="126" spans="1:9" x14ac:dyDescent="0.15">
      <c r="A126" s="38" t="s">
        <v>174</v>
      </c>
      <c r="B126" s="38" t="s">
        <v>106</v>
      </c>
      <c r="C126" s="38" t="s">
        <v>300</v>
      </c>
      <c r="D126" s="39">
        <v>79.5</v>
      </c>
      <c r="E126" s="39">
        <v>5287.65</v>
      </c>
      <c r="F126" s="39">
        <v>1021</v>
      </c>
      <c r="G126">
        <v>0</v>
      </c>
      <c r="H126" s="41">
        <v>1021</v>
      </c>
      <c r="I126" s="41"/>
    </row>
    <row r="127" spans="1:9" x14ac:dyDescent="0.15">
      <c r="A127" s="38" t="s">
        <v>174</v>
      </c>
      <c r="B127" s="38" t="s">
        <v>106</v>
      </c>
      <c r="C127" s="38" t="s">
        <v>156</v>
      </c>
      <c r="D127" s="39">
        <v>130</v>
      </c>
      <c r="E127" s="39">
        <v>6148.22</v>
      </c>
      <c r="F127" s="39">
        <v>1339</v>
      </c>
      <c r="G127">
        <v>45</v>
      </c>
      <c r="H127" s="41">
        <v>1384</v>
      </c>
      <c r="I127" s="41"/>
    </row>
    <row r="128" spans="1:9" x14ac:dyDescent="0.15">
      <c r="A128" s="38" t="s">
        <v>174</v>
      </c>
      <c r="B128" s="38" t="s">
        <v>106</v>
      </c>
      <c r="C128" s="38" t="s">
        <v>76</v>
      </c>
      <c r="D128" s="39">
        <v>106</v>
      </c>
      <c r="E128" s="39">
        <v>9635.01</v>
      </c>
      <c r="F128" s="39">
        <v>1748</v>
      </c>
      <c r="G128">
        <v>217.5</v>
      </c>
      <c r="H128" s="41">
        <v>1965.5</v>
      </c>
      <c r="I128" s="41"/>
    </row>
    <row r="129" spans="1:9" x14ac:dyDescent="0.15">
      <c r="A129" s="38" t="s">
        <v>174</v>
      </c>
      <c r="B129" s="38" t="s">
        <v>106</v>
      </c>
      <c r="C129" s="38" t="s">
        <v>110</v>
      </c>
      <c r="D129" s="39">
        <v>100</v>
      </c>
      <c r="E129" s="39">
        <v>14073.36</v>
      </c>
      <c r="F129" s="39">
        <v>854</v>
      </c>
      <c r="G129">
        <v>0</v>
      </c>
      <c r="H129" s="41">
        <v>854</v>
      </c>
      <c r="I129" s="41"/>
    </row>
    <row r="130" spans="1:9" x14ac:dyDescent="0.15">
      <c r="A130" s="38" t="s">
        <v>174</v>
      </c>
      <c r="B130" s="38" t="s">
        <v>106</v>
      </c>
      <c r="C130" s="38" t="s">
        <v>108</v>
      </c>
      <c r="D130" s="39">
        <v>121</v>
      </c>
      <c r="E130" s="39">
        <v>20521.48</v>
      </c>
      <c r="F130" s="39">
        <v>1662</v>
      </c>
      <c r="G130">
        <v>245</v>
      </c>
      <c r="H130" s="41">
        <v>1907</v>
      </c>
      <c r="I130" s="41"/>
    </row>
    <row r="131" spans="1:9" x14ac:dyDescent="0.15">
      <c r="A131" s="38" t="s">
        <v>174</v>
      </c>
      <c r="B131" s="38" t="s">
        <v>106</v>
      </c>
      <c r="C131" s="38" t="s">
        <v>263</v>
      </c>
      <c r="D131" s="39">
        <v>44</v>
      </c>
      <c r="E131" s="39">
        <v>61499.07</v>
      </c>
      <c r="F131" s="39">
        <v>75</v>
      </c>
      <c r="G131">
        <v>0</v>
      </c>
      <c r="H131" s="41">
        <v>75</v>
      </c>
      <c r="I131" s="41"/>
    </row>
    <row r="132" spans="1:9" x14ac:dyDescent="0.15">
      <c r="A132" s="38" t="s">
        <v>174</v>
      </c>
      <c r="B132" s="38" t="s">
        <v>106</v>
      </c>
      <c r="C132" s="38" t="s">
        <v>109</v>
      </c>
      <c r="D132" s="39">
        <v>110</v>
      </c>
      <c r="E132" s="39">
        <v>9662.0400000000009</v>
      </c>
      <c r="F132" s="39">
        <v>1139</v>
      </c>
      <c r="G132">
        <v>15</v>
      </c>
      <c r="H132" s="41">
        <v>1154</v>
      </c>
      <c r="I132" s="41"/>
    </row>
    <row r="133" spans="1:9" x14ac:dyDescent="0.15">
      <c r="A133" s="38" t="s">
        <v>174</v>
      </c>
      <c r="B133" s="38" t="s">
        <v>53</v>
      </c>
      <c r="C133" s="38" t="s">
        <v>501</v>
      </c>
      <c r="D133" s="39">
        <v>37</v>
      </c>
      <c r="E133" s="39">
        <v>2623.68</v>
      </c>
      <c r="F133" s="39">
        <v>493</v>
      </c>
      <c r="G133">
        <v>0</v>
      </c>
      <c r="H133" s="41">
        <v>493</v>
      </c>
      <c r="I133" s="41"/>
    </row>
    <row r="134" spans="1:9" x14ac:dyDescent="0.15">
      <c r="A134" s="38" t="s">
        <v>174</v>
      </c>
      <c r="B134" s="38" t="s">
        <v>53</v>
      </c>
      <c r="C134" s="38" t="s">
        <v>54</v>
      </c>
      <c r="D134" s="39">
        <v>105</v>
      </c>
      <c r="E134" s="39">
        <v>20239.59</v>
      </c>
      <c r="F134" s="39">
        <v>1394</v>
      </c>
      <c r="G134">
        <v>135</v>
      </c>
      <c r="H134" s="41">
        <v>1529</v>
      </c>
      <c r="I134" s="41"/>
    </row>
    <row r="135" spans="1:9" x14ac:dyDescent="0.15">
      <c r="A135" s="38" t="s">
        <v>174</v>
      </c>
      <c r="B135" s="38" t="s">
        <v>53</v>
      </c>
      <c r="C135" s="38" t="s">
        <v>55</v>
      </c>
      <c r="D135" s="39">
        <v>121</v>
      </c>
      <c r="E135" s="39">
        <v>16834.400000000001</v>
      </c>
      <c r="F135" s="39">
        <v>1746</v>
      </c>
      <c r="G135">
        <v>130</v>
      </c>
      <c r="H135" s="41">
        <v>1876</v>
      </c>
      <c r="I135" s="41"/>
    </row>
    <row r="136" spans="1:9" x14ac:dyDescent="0.15">
      <c r="A136" s="38" t="s">
        <v>174</v>
      </c>
      <c r="B136" s="38" t="s">
        <v>53</v>
      </c>
      <c r="C136" s="38" t="s">
        <v>134</v>
      </c>
      <c r="D136" s="39">
        <v>135.5</v>
      </c>
      <c r="E136" s="39">
        <v>17565.3</v>
      </c>
      <c r="F136" s="39">
        <v>1800</v>
      </c>
      <c r="G136">
        <v>105</v>
      </c>
      <c r="H136" s="41">
        <v>1905</v>
      </c>
      <c r="I136" s="41"/>
    </row>
    <row r="137" spans="1:9" x14ac:dyDescent="0.15">
      <c r="A137" s="38" t="s">
        <v>174</v>
      </c>
      <c r="B137" s="38" t="s">
        <v>53</v>
      </c>
      <c r="C137" s="38" t="s">
        <v>56</v>
      </c>
      <c r="D137" s="39">
        <v>108</v>
      </c>
      <c r="E137" s="39">
        <v>21935.93</v>
      </c>
      <c r="F137" s="39">
        <v>1301</v>
      </c>
      <c r="G137">
        <v>70</v>
      </c>
      <c r="H137" s="41">
        <v>1371</v>
      </c>
      <c r="I137" s="41"/>
    </row>
    <row r="138" spans="1:9" x14ac:dyDescent="0.15">
      <c r="A138" s="38" t="s">
        <v>174</v>
      </c>
      <c r="B138" s="38" t="s">
        <v>53</v>
      </c>
      <c r="C138" s="38" t="s">
        <v>262</v>
      </c>
      <c r="D138" s="39">
        <v>14</v>
      </c>
      <c r="E138" s="39">
        <v>11817.05</v>
      </c>
      <c r="F138" s="39">
        <v>0</v>
      </c>
      <c r="G138">
        <v>0</v>
      </c>
      <c r="H138" s="41">
        <v>0</v>
      </c>
      <c r="I138" s="41"/>
    </row>
    <row r="139" spans="1:9" x14ac:dyDescent="0.15">
      <c r="A139" s="38" t="s">
        <v>174</v>
      </c>
      <c r="B139" s="38" t="s">
        <v>53</v>
      </c>
      <c r="C139" s="38" t="s">
        <v>151</v>
      </c>
      <c r="D139" s="39">
        <v>52</v>
      </c>
      <c r="E139" s="39">
        <v>3564.77</v>
      </c>
      <c r="F139" s="39">
        <v>605</v>
      </c>
      <c r="G139">
        <v>0</v>
      </c>
      <c r="H139" s="41">
        <v>605</v>
      </c>
      <c r="I139" s="41"/>
    </row>
    <row r="140" spans="1:9" x14ac:dyDescent="0.15">
      <c r="A140" s="38" t="s">
        <v>174</v>
      </c>
      <c r="B140" s="38" t="s">
        <v>22</v>
      </c>
      <c r="C140" s="38" t="s">
        <v>506</v>
      </c>
      <c r="D140" s="39">
        <v>23</v>
      </c>
      <c r="E140" s="39">
        <v>1647.92</v>
      </c>
      <c r="F140" s="39">
        <v>283</v>
      </c>
      <c r="G140">
        <v>0</v>
      </c>
      <c r="H140" s="41">
        <v>283</v>
      </c>
      <c r="I140" s="41"/>
    </row>
    <row r="141" spans="1:9" x14ac:dyDescent="0.15">
      <c r="A141" s="38" t="s">
        <v>174</v>
      </c>
      <c r="B141" s="38" t="s">
        <v>22</v>
      </c>
      <c r="C141" s="38" t="s">
        <v>24</v>
      </c>
      <c r="D141" s="39">
        <v>142</v>
      </c>
      <c r="E141" s="39">
        <v>28082.959999999999</v>
      </c>
      <c r="F141" s="39">
        <v>1843</v>
      </c>
      <c r="G141">
        <v>185</v>
      </c>
      <c r="H141" s="41">
        <v>2028</v>
      </c>
      <c r="I141" s="41"/>
    </row>
    <row r="142" spans="1:9" x14ac:dyDescent="0.15">
      <c r="A142" s="38" t="s">
        <v>174</v>
      </c>
      <c r="B142" s="38" t="s">
        <v>22</v>
      </c>
      <c r="C142" s="38" t="s">
        <v>131</v>
      </c>
      <c r="D142" s="39">
        <v>116</v>
      </c>
      <c r="E142" s="39">
        <v>18564.669999999998</v>
      </c>
      <c r="F142" s="39">
        <v>1268</v>
      </c>
      <c r="G142">
        <v>45</v>
      </c>
      <c r="H142" s="41">
        <v>1313</v>
      </c>
      <c r="I142" s="41"/>
    </row>
    <row r="143" spans="1:9" x14ac:dyDescent="0.15">
      <c r="A143" s="38" t="s">
        <v>174</v>
      </c>
      <c r="B143" s="38" t="s">
        <v>22</v>
      </c>
      <c r="C143" s="38" t="s">
        <v>130</v>
      </c>
      <c r="D143" s="39">
        <v>138</v>
      </c>
      <c r="E143" s="39">
        <v>24568.3</v>
      </c>
      <c r="F143" s="39">
        <v>1674</v>
      </c>
      <c r="G143">
        <v>90</v>
      </c>
      <c r="H143" s="41">
        <v>1764</v>
      </c>
      <c r="I143" s="41"/>
    </row>
    <row r="144" spans="1:9" x14ac:dyDescent="0.15">
      <c r="A144" s="38" t="s">
        <v>174</v>
      </c>
      <c r="B144" s="38" t="s">
        <v>22</v>
      </c>
      <c r="C144" s="38" t="s">
        <v>147</v>
      </c>
      <c r="D144" s="39">
        <v>114</v>
      </c>
      <c r="E144" s="39">
        <v>46164.46</v>
      </c>
      <c r="F144" s="39">
        <v>1296</v>
      </c>
      <c r="G144">
        <v>70</v>
      </c>
      <c r="H144" s="41">
        <v>1366</v>
      </c>
      <c r="I144" s="41"/>
    </row>
    <row r="145" spans="1:9" x14ac:dyDescent="0.15">
      <c r="A145" s="38" t="s">
        <v>174</v>
      </c>
      <c r="B145" s="38" t="s">
        <v>22</v>
      </c>
      <c r="C145" s="38" t="s">
        <v>261</v>
      </c>
      <c r="D145" s="39">
        <v>25</v>
      </c>
      <c r="E145" s="39">
        <v>32053.26</v>
      </c>
      <c r="F145" s="39">
        <v>0</v>
      </c>
      <c r="G145">
        <v>0</v>
      </c>
      <c r="H145" s="41">
        <v>0</v>
      </c>
      <c r="I145" s="41"/>
    </row>
    <row r="146" spans="1:9" x14ac:dyDescent="0.15">
      <c r="A146" s="38" t="s">
        <v>174</v>
      </c>
      <c r="B146" s="38" t="s">
        <v>22</v>
      </c>
      <c r="C146" s="38" t="s">
        <v>23</v>
      </c>
      <c r="D146" s="39">
        <v>133</v>
      </c>
      <c r="E146" s="39">
        <v>58362.94</v>
      </c>
      <c r="F146" s="39">
        <v>1687</v>
      </c>
      <c r="G146">
        <v>290</v>
      </c>
      <c r="H146" s="41">
        <v>1977</v>
      </c>
      <c r="I146" s="41"/>
    </row>
    <row r="147" spans="1:9" x14ac:dyDescent="0.15">
      <c r="A147" s="38" t="s">
        <v>174</v>
      </c>
      <c r="B147" s="38" t="s">
        <v>40</v>
      </c>
      <c r="C147" s="38" t="s">
        <v>149</v>
      </c>
      <c r="D147" s="39">
        <v>110</v>
      </c>
      <c r="E147" s="39">
        <v>12768.22</v>
      </c>
      <c r="F147" s="39">
        <v>1312</v>
      </c>
      <c r="G147">
        <v>35</v>
      </c>
      <c r="H147" s="41">
        <v>1347</v>
      </c>
      <c r="I147" s="41"/>
    </row>
    <row r="148" spans="1:9" x14ac:dyDescent="0.15">
      <c r="A148" s="38" t="s">
        <v>174</v>
      </c>
      <c r="B148" s="38" t="s">
        <v>40</v>
      </c>
      <c r="C148" s="38" t="s">
        <v>260</v>
      </c>
      <c r="D148" s="39">
        <v>11</v>
      </c>
      <c r="E148" s="39">
        <v>1789.33</v>
      </c>
      <c r="F148" s="39">
        <v>32</v>
      </c>
      <c r="G148">
        <v>0</v>
      </c>
      <c r="H148" s="41">
        <v>32</v>
      </c>
      <c r="I148" s="41"/>
    </row>
    <row r="149" spans="1:9" x14ac:dyDescent="0.15">
      <c r="A149" s="38" t="s">
        <v>174</v>
      </c>
      <c r="B149" s="38" t="s">
        <v>40</v>
      </c>
      <c r="C149" s="38" t="s">
        <v>41</v>
      </c>
      <c r="D149" s="39">
        <v>115</v>
      </c>
      <c r="E149" s="39">
        <v>40480.21</v>
      </c>
      <c r="F149" s="39">
        <v>1739</v>
      </c>
      <c r="G149">
        <v>250</v>
      </c>
      <c r="H149" s="41">
        <v>1989</v>
      </c>
      <c r="I149" s="41"/>
    </row>
    <row r="150" spans="1:9" x14ac:dyDescent="0.15">
      <c r="A150" s="38" t="s">
        <v>174</v>
      </c>
      <c r="B150" s="38" t="s">
        <v>40</v>
      </c>
      <c r="C150" s="38" t="s">
        <v>42</v>
      </c>
      <c r="D150" s="39">
        <v>122</v>
      </c>
      <c r="E150" s="39">
        <v>18967.5</v>
      </c>
      <c r="F150" s="39">
        <v>1520</v>
      </c>
      <c r="G150">
        <v>80</v>
      </c>
      <c r="H150" s="41">
        <v>1600</v>
      </c>
      <c r="I150" s="41"/>
    </row>
    <row r="151" spans="1:9" x14ac:dyDescent="0.15">
      <c r="A151" s="38" t="s">
        <v>174</v>
      </c>
      <c r="B151" s="38" t="s">
        <v>40</v>
      </c>
      <c r="C151" s="38" t="s">
        <v>43</v>
      </c>
      <c r="D151" s="39">
        <v>135</v>
      </c>
      <c r="E151" s="39">
        <v>48257.49</v>
      </c>
      <c r="F151" s="39">
        <v>1937</v>
      </c>
      <c r="G151">
        <v>220</v>
      </c>
      <c r="H151" s="41">
        <v>2157</v>
      </c>
      <c r="I151" s="41"/>
    </row>
    <row r="152" spans="1:9" x14ac:dyDescent="0.15">
      <c r="A152" s="38" t="s">
        <v>174</v>
      </c>
      <c r="B152" s="38" t="s">
        <v>40</v>
      </c>
      <c r="C152" s="38" t="s">
        <v>20</v>
      </c>
      <c r="D152" s="39">
        <v>120.5</v>
      </c>
      <c r="E152" s="39">
        <v>29465.21</v>
      </c>
      <c r="F152" s="39">
        <v>1585</v>
      </c>
      <c r="G152">
        <v>150</v>
      </c>
      <c r="H152" s="41">
        <v>1735</v>
      </c>
      <c r="I152" s="41"/>
    </row>
    <row r="153" spans="1:9" x14ac:dyDescent="0.15">
      <c r="A153" s="38" t="s">
        <v>275</v>
      </c>
      <c r="B153" s="38" t="s">
        <v>95</v>
      </c>
      <c r="C153" s="38" t="s">
        <v>154</v>
      </c>
      <c r="D153" s="39">
        <v>102</v>
      </c>
      <c r="E153" s="39">
        <v>5913.88</v>
      </c>
      <c r="F153" s="39">
        <v>1110</v>
      </c>
      <c r="G153">
        <v>5</v>
      </c>
      <c r="H153" s="41">
        <v>1115</v>
      </c>
      <c r="I153" s="41"/>
    </row>
    <row r="154" spans="1:9" x14ac:dyDescent="0.15">
      <c r="A154" s="38" t="s">
        <v>275</v>
      </c>
      <c r="B154" s="38" t="s">
        <v>95</v>
      </c>
      <c r="C154" s="38" t="s">
        <v>138</v>
      </c>
      <c r="D154" s="39">
        <v>115.5</v>
      </c>
      <c r="E154" s="39">
        <v>8021.09</v>
      </c>
      <c r="F154" s="39">
        <v>1344</v>
      </c>
      <c r="G154">
        <v>0</v>
      </c>
      <c r="H154" s="41">
        <v>1344</v>
      </c>
      <c r="I154" s="41"/>
    </row>
    <row r="155" spans="1:9" x14ac:dyDescent="0.15">
      <c r="A155" s="38" t="s">
        <v>275</v>
      </c>
      <c r="B155" s="38" t="s">
        <v>95</v>
      </c>
      <c r="C155" s="38" t="s">
        <v>97</v>
      </c>
      <c r="D155" s="39">
        <v>118</v>
      </c>
      <c r="E155" s="39">
        <v>17541.330000000002</v>
      </c>
      <c r="F155" s="39">
        <v>1707</v>
      </c>
      <c r="G155">
        <v>240</v>
      </c>
      <c r="H155" s="41">
        <v>1947</v>
      </c>
      <c r="I155" s="41"/>
    </row>
    <row r="156" spans="1:9" x14ac:dyDescent="0.15">
      <c r="A156" s="38" t="s">
        <v>275</v>
      </c>
      <c r="B156" s="38" t="s">
        <v>95</v>
      </c>
      <c r="C156" s="38" t="s">
        <v>96</v>
      </c>
      <c r="D156" s="39">
        <v>78</v>
      </c>
      <c r="E156" s="39">
        <v>12053.89</v>
      </c>
      <c r="F156" s="39">
        <v>819</v>
      </c>
      <c r="G156">
        <v>0</v>
      </c>
      <c r="H156" s="41">
        <v>819</v>
      </c>
      <c r="I156" s="41"/>
    </row>
    <row r="157" spans="1:9" x14ac:dyDescent="0.15">
      <c r="A157" s="38" t="s">
        <v>275</v>
      </c>
      <c r="B157" s="38" t="s">
        <v>95</v>
      </c>
      <c r="C157" s="38" t="s">
        <v>98</v>
      </c>
      <c r="D157" s="39">
        <v>94.5</v>
      </c>
      <c r="E157" s="39">
        <v>13323.72</v>
      </c>
      <c r="F157" s="39">
        <v>1155</v>
      </c>
      <c r="G157">
        <v>45</v>
      </c>
      <c r="H157" s="41">
        <v>1200</v>
      </c>
      <c r="I157" s="41"/>
    </row>
    <row r="158" spans="1:9" x14ac:dyDescent="0.15">
      <c r="A158" s="38" t="s">
        <v>275</v>
      </c>
      <c r="B158" s="38" t="s">
        <v>95</v>
      </c>
      <c r="C158" s="38" t="s">
        <v>267</v>
      </c>
      <c r="D158" s="39">
        <v>34</v>
      </c>
      <c r="E158" s="39">
        <v>46218.71</v>
      </c>
      <c r="F158" s="39">
        <v>0</v>
      </c>
      <c r="G158">
        <v>0</v>
      </c>
      <c r="H158" s="41">
        <v>0</v>
      </c>
      <c r="I158" s="41"/>
    </row>
    <row r="159" spans="1:9" x14ac:dyDescent="0.15">
      <c r="A159" s="38" t="s">
        <v>275</v>
      </c>
      <c r="B159" s="38" t="s">
        <v>80</v>
      </c>
      <c r="C159" s="38" t="s">
        <v>181</v>
      </c>
      <c r="D159" s="39">
        <v>71</v>
      </c>
      <c r="E159" s="39">
        <v>7654.79</v>
      </c>
      <c r="F159" s="39">
        <v>892</v>
      </c>
      <c r="G159">
        <v>0</v>
      </c>
      <c r="H159" s="41">
        <v>892</v>
      </c>
      <c r="I159" s="41"/>
    </row>
    <row r="160" spans="1:9" x14ac:dyDescent="0.15">
      <c r="A160" s="38" t="s">
        <v>275</v>
      </c>
      <c r="B160" s="38" t="s">
        <v>80</v>
      </c>
      <c r="C160" s="38" t="s">
        <v>83</v>
      </c>
      <c r="D160" s="39">
        <v>140</v>
      </c>
      <c r="E160" s="39">
        <v>25735.17</v>
      </c>
      <c r="F160" s="39">
        <v>1889</v>
      </c>
      <c r="G160">
        <v>175</v>
      </c>
      <c r="H160" s="41">
        <v>2064</v>
      </c>
      <c r="I160" s="41"/>
    </row>
    <row r="161" spans="1:9" x14ac:dyDescent="0.15">
      <c r="A161" s="38" t="s">
        <v>275</v>
      </c>
      <c r="B161" s="38" t="s">
        <v>80</v>
      </c>
      <c r="C161" s="38" t="s">
        <v>269</v>
      </c>
      <c r="D161" s="39">
        <v>31.5</v>
      </c>
      <c r="E161" s="39">
        <v>4996.3</v>
      </c>
      <c r="F161" s="39">
        <v>0</v>
      </c>
      <c r="G161">
        <v>0</v>
      </c>
      <c r="H161" s="41">
        <v>0</v>
      </c>
      <c r="I161" s="41"/>
    </row>
    <row r="162" spans="1:9" x14ac:dyDescent="0.15">
      <c r="A162" s="38" t="s">
        <v>275</v>
      </c>
      <c r="B162" s="38" t="s">
        <v>80</v>
      </c>
      <c r="C162" s="38" t="s">
        <v>297</v>
      </c>
      <c r="D162" s="39">
        <v>76</v>
      </c>
      <c r="E162" s="39">
        <v>4125.03</v>
      </c>
      <c r="F162" s="39">
        <v>1064</v>
      </c>
      <c r="G162">
        <v>0</v>
      </c>
      <c r="H162" s="41">
        <v>1064</v>
      </c>
      <c r="I162" s="41"/>
    </row>
    <row r="163" spans="1:9" x14ac:dyDescent="0.15">
      <c r="A163" s="38" t="s">
        <v>275</v>
      </c>
      <c r="B163" s="38" t="s">
        <v>80</v>
      </c>
      <c r="C163" s="38" t="s">
        <v>82</v>
      </c>
      <c r="D163" s="39">
        <v>109.5</v>
      </c>
      <c r="E163" s="39">
        <v>11864.38</v>
      </c>
      <c r="F163" s="39">
        <v>1467</v>
      </c>
      <c r="G163">
        <v>85</v>
      </c>
      <c r="H163" s="41">
        <v>1552</v>
      </c>
      <c r="I163" s="41"/>
    </row>
    <row r="164" spans="1:9" x14ac:dyDescent="0.15">
      <c r="A164" s="38" t="s">
        <v>275</v>
      </c>
      <c r="B164" s="38" t="s">
        <v>80</v>
      </c>
      <c r="C164" s="38" t="s">
        <v>503</v>
      </c>
      <c r="D164" s="39">
        <v>39</v>
      </c>
      <c r="E164" s="39">
        <v>2543.87</v>
      </c>
      <c r="F164" s="39">
        <v>536</v>
      </c>
      <c r="G164">
        <v>0</v>
      </c>
      <c r="H164" s="41">
        <v>536</v>
      </c>
      <c r="I164" s="41"/>
    </row>
    <row r="165" spans="1:9" x14ac:dyDescent="0.15">
      <c r="A165" s="38" t="s">
        <v>275</v>
      </c>
      <c r="B165" s="38" t="s">
        <v>80</v>
      </c>
      <c r="C165" s="38" t="s">
        <v>507</v>
      </c>
      <c r="D165" s="39">
        <v>18</v>
      </c>
      <c r="E165" s="39">
        <v>1250.07</v>
      </c>
      <c r="F165" s="39">
        <v>233</v>
      </c>
      <c r="G165">
        <v>0</v>
      </c>
      <c r="H165" s="41">
        <v>233</v>
      </c>
      <c r="I165" s="41"/>
    </row>
    <row r="166" spans="1:9" x14ac:dyDescent="0.15">
      <c r="A166" s="38" t="s">
        <v>275</v>
      </c>
      <c r="B166" s="38" t="s">
        <v>49</v>
      </c>
      <c r="C166" s="38" t="s">
        <v>268</v>
      </c>
      <c r="D166" s="39">
        <v>58</v>
      </c>
      <c r="E166" s="39">
        <v>65106.42</v>
      </c>
      <c r="F166" s="39">
        <v>0</v>
      </c>
      <c r="G166">
        <v>0</v>
      </c>
      <c r="H166" s="41">
        <v>0</v>
      </c>
      <c r="I166" s="41"/>
    </row>
    <row r="167" spans="1:9" x14ac:dyDescent="0.15">
      <c r="A167" s="38" t="s">
        <v>275</v>
      </c>
      <c r="B167" s="38" t="s">
        <v>49</v>
      </c>
      <c r="C167" s="38" t="s">
        <v>81</v>
      </c>
      <c r="D167" s="39">
        <v>95</v>
      </c>
      <c r="E167" s="39">
        <v>14369.11</v>
      </c>
      <c r="F167" s="39">
        <v>1073</v>
      </c>
      <c r="G167">
        <v>0</v>
      </c>
      <c r="H167" s="41">
        <v>1073</v>
      </c>
      <c r="I167" s="41"/>
    </row>
    <row r="168" spans="1:9" x14ac:dyDescent="0.15">
      <c r="A168" s="38" t="s">
        <v>275</v>
      </c>
      <c r="B168" s="38" t="s">
        <v>49</v>
      </c>
      <c r="C168" s="38" t="s">
        <v>50</v>
      </c>
      <c r="D168" s="39">
        <v>110</v>
      </c>
      <c r="E168" s="39">
        <v>43190.45</v>
      </c>
      <c r="F168" s="39">
        <v>1112</v>
      </c>
      <c r="G168">
        <v>0</v>
      </c>
      <c r="H168" s="41">
        <v>1112</v>
      </c>
      <c r="I168" s="41"/>
    </row>
    <row r="169" spans="1:9" x14ac:dyDescent="0.15">
      <c r="A169" s="38" t="s">
        <v>275</v>
      </c>
      <c r="B169" s="38" t="s">
        <v>49</v>
      </c>
      <c r="C169" s="38" t="s">
        <v>150</v>
      </c>
      <c r="D169" s="39">
        <v>97</v>
      </c>
      <c r="E169" s="39">
        <v>12371.53</v>
      </c>
      <c r="F169" s="39">
        <v>1064</v>
      </c>
      <c r="G169">
        <v>0</v>
      </c>
      <c r="H169" s="41">
        <v>1064</v>
      </c>
      <c r="I169" s="41"/>
    </row>
    <row r="170" spans="1:9" x14ac:dyDescent="0.15">
      <c r="A170" s="38" t="s">
        <v>275</v>
      </c>
      <c r="B170" s="38" t="s">
        <v>49</v>
      </c>
      <c r="C170" s="38" t="s">
        <v>51</v>
      </c>
      <c r="D170" s="39">
        <v>125</v>
      </c>
      <c r="E170" s="39">
        <v>25702.1</v>
      </c>
      <c r="F170" s="39">
        <v>1840</v>
      </c>
      <c r="G170">
        <v>155</v>
      </c>
      <c r="H170" s="41">
        <v>1995</v>
      </c>
      <c r="I170" s="41"/>
    </row>
    <row r="171" spans="1:9" x14ac:dyDescent="0.15">
      <c r="A171" s="38" t="s">
        <v>275</v>
      </c>
      <c r="B171" s="38" t="s">
        <v>49</v>
      </c>
      <c r="C171" s="38" t="s">
        <v>52</v>
      </c>
      <c r="D171" s="39">
        <v>113</v>
      </c>
      <c r="E171" s="39">
        <v>31950.77</v>
      </c>
      <c r="F171" s="39">
        <v>1181</v>
      </c>
      <c r="G171">
        <v>50</v>
      </c>
      <c r="H171" s="41">
        <v>1231</v>
      </c>
      <c r="I171" s="41"/>
    </row>
    <row r="172" spans="1:9" x14ac:dyDescent="0.15">
      <c r="A172" s="38" t="s">
        <v>273</v>
      </c>
      <c r="B172" s="38" t="s">
        <v>84</v>
      </c>
      <c r="C172" s="38" t="s">
        <v>88</v>
      </c>
      <c r="D172" s="39">
        <v>119</v>
      </c>
      <c r="E172" s="39">
        <v>16872.439999999999</v>
      </c>
      <c r="F172" s="39">
        <v>1489</v>
      </c>
      <c r="G172">
        <v>95</v>
      </c>
      <c r="H172" s="41">
        <v>1584</v>
      </c>
      <c r="I172" s="41"/>
    </row>
    <row r="173" spans="1:9" x14ac:dyDescent="0.15">
      <c r="A173" s="38" t="s">
        <v>273</v>
      </c>
      <c r="B173" s="38" t="s">
        <v>84</v>
      </c>
      <c r="C173" s="38" t="s">
        <v>86</v>
      </c>
      <c r="D173" s="39">
        <v>129</v>
      </c>
      <c r="E173" s="39">
        <v>48184.25</v>
      </c>
      <c r="F173" s="39">
        <v>1894</v>
      </c>
      <c r="G173">
        <v>270</v>
      </c>
      <c r="H173" s="41">
        <v>2164</v>
      </c>
      <c r="I173" s="41"/>
    </row>
    <row r="174" spans="1:9" x14ac:dyDescent="0.15">
      <c r="A174" s="38" t="s">
        <v>273</v>
      </c>
      <c r="B174" s="38" t="s">
        <v>84</v>
      </c>
      <c r="C174" s="38" t="s">
        <v>240</v>
      </c>
      <c r="D174" s="39">
        <v>104</v>
      </c>
      <c r="E174" s="39">
        <v>7445.38</v>
      </c>
      <c r="F174" s="39">
        <v>1252</v>
      </c>
      <c r="G174">
        <v>0</v>
      </c>
      <c r="H174" s="41">
        <v>1252</v>
      </c>
      <c r="I174" s="41"/>
    </row>
    <row r="175" spans="1:9" x14ac:dyDescent="0.15">
      <c r="A175" s="38" t="s">
        <v>273</v>
      </c>
      <c r="B175" s="38" t="s">
        <v>84</v>
      </c>
      <c r="C175" s="38" t="s">
        <v>87</v>
      </c>
      <c r="D175" s="39">
        <v>111</v>
      </c>
      <c r="E175" s="39">
        <v>19882.2</v>
      </c>
      <c r="F175" s="39">
        <v>1352</v>
      </c>
      <c r="G175">
        <v>50</v>
      </c>
      <c r="H175" s="41">
        <v>1402</v>
      </c>
      <c r="I175" s="41"/>
    </row>
    <row r="176" spans="1:9" x14ac:dyDescent="0.15">
      <c r="A176" s="38" t="s">
        <v>273</v>
      </c>
      <c r="B176" s="38" t="s">
        <v>84</v>
      </c>
      <c r="C176" s="38" t="s">
        <v>252</v>
      </c>
      <c r="D176" s="39">
        <v>12</v>
      </c>
      <c r="E176" s="39">
        <v>0</v>
      </c>
      <c r="F176" s="39">
        <v>0</v>
      </c>
      <c r="G176">
        <v>0</v>
      </c>
      <c r="H176" s="41">
        <v>0</v>
      </c>
      <c r="I176" s="41"/>
    </row>
    <row r="177" spans="1:12" x14ac:dyDescent="0.15">
      <c r="A177" s="38" t="s">
        <v>273</v>
      </c>
      <c r="B177" s="38" t="s">
        <v>84</v>
      </c>
      <c r="C177" s="38" t="s">
        <v>182</v>
      </c>
      <c r="D177" s="39">
        <v>101</v>
      </c>
      <c r="E177" s="39">
        <v>15050.06</v>
      </c>
      <c r="F177" s="39">
        <v>1422</v>
      </c>
      <c r="G177">
        <v>90</v>
      </c>
      <c r="H177" s="41">
        <v>1512</v>
      </c>
      <c r="I177" s="41"/>
    </row>
    <row r="178" spans="1:12" x14ac:dyDescent="0.15">
      <c r="A178" s="38" t="s">
        <v>273</v>
      </c>
      <c r="B178" s="38" t="s">
        <v>84</v>
      </c>
      <c r="C178" s="38" t="s">
        <v>89</v>
      </c>
      <c r="D178" s="39">
        <v>126</v>
      </c>
      <c r="E178" s="39">
        <v>12792.49</v>
      </c>
      <c r="F178" s="39">
        <v>1437</v>
      </c>
      <c r="G178">
        <v>55</v>
      </c>
      <c r="H178" s="41">
        <v>1492</v>
      </c>
      <c r="I178" s="41"/>
    </row>
    <row r="179" spans="1:12" x14ac:dyDescent="0.15">
      <c r="A179" s="38" t="s">
        <v>273</v>
      </c>
      <c r="B179" s="38" t="s">
        <v>223</v>
      </c>
      <c r="C179" s="38" t="s">
        <v>526</v>
      </c>
      <c r="D179" s="39">
        <v>5</v>
      </c>
      <c r="E179" s="39">
        <v>270.95999999999998</v>
      </c>
      <c r="F179" s="39">
        <v>70</v>
      </c>
      <c r="G179">
        <v>0</v>
      </c>
      <c r="H179" s="41">
        <v>70</v>
      </c>
      <c r="I179" s="41"/>
    </row>
    <row r="180" spans="1:12" x14ac:dyDescent="0.15">
      <c r="A180" s="38" t="s">
        <v>273</v>
      </c>
      <c r="B180" s="38" t="s">
        <v>223</v>
      </c>
      <c r="C180" s="38" t="s">
        <v>162</v>
      </c>
      <c r="D180" s="39">
        <v>99.5</v>
      </c>
      <c r="E180" s="39">
        <v>25992.16</v>
      </c>
      <c r="F180" s="39">
        <v>1526</v>
      </c>
      <c r="G180">
        <v>157.5</v>
      </c>
      <c r="H180" s="41">
        <v>1683.5</v>
      </c>
      <c r="I180" s="41"/>
    </row>
    <row r="181" spans="1:12" x14ac:dyDescent="0.15">
      <c r="A181" s="38" t="s">
        <v>273</v>
      </c>
      <c r="B181" s="38" t="s">
        <v>223</v>
      </c>
      <c r="C181" s="38" t="s">
        <v>253</v>
      </c>
      <c r="D181" s="39">
        <v>23</v>
      </c>
      <c r="E181" s="39">
        <v>68388</v>
      </c>
      <c r="F181" s="39">
        <v>0</v>
      </c>
      <c r="G181">
        <v>0</v>
      </c>
      <c r="H181" s="41">
        <v>0</v>
      </c>
      <c r="I181" s="41"/>
    </row>
    <row r="182" spans="1:12" x14ac:dyDescent="0.15">
      <c r="A182" s="38" t="s">
        <v>273</v>
      </c>
      <c r="B182" s="38" t="s">
        <v>223</v>
      </c>
      <c r="C182" s="38" t="s">
        <v>188</v>
      </c>
      <c r="D182" s="39">
        <v>73.5</v>
      </c>
      <c r="E182" s="39">
        <v>6857.83</v>
      </c>
      <c r="F182" s="39">
        <v>971.5</v>
      </c>
      <c r="G182">
        <v>20</v>
      </c>
      <c r="H182" s="41">
        <v>991.5</v>
      </c>
      <c r="I182" s="41"/>
    </row>
    <row r="183" spans="1:12" x14ac:dyDescent="0.15">
      <c r="A183" s="38" t="s">
        <v>273</v>
      </c>
      <c r="B183" s="38" t="s">
        <v>223</v>
      </c>
      <c r="C183" s="38" t="s">
        <v>187</v>
      </c>
      <c r="D183" s="39">
        <v>84</v>
      </c>
      <c r="E183" s="39">
        <v>7072.69</v>
      </c>
      <c r="F183" s="39">
        <v>1009</v>
      </c>
      <c r="G183">
        <v>45</v>
      </c>
      <c r="H183" s="41">
        <v>1054</v>
      </c>
      <c r="I183" s="41"/>
    </row>
    <row r="184" spans="1:12" s="20" customFormat="1" x14ac:dyDescent="0.15">
      <c r="A184" s="40" t="s">
        <v>273</v>
      </c>
      <c r="B184" s="40" t="s">
        <v>223</v>
      </c>
      <c r="C184" s="40" t="s">
        <v>163</v>
      </c>
      <c r="D184" s="42">
        <v>39</v>
      </c>
      <c r="E184" s="42">
        <v>7196.53</v>
      </c>
      <c r="F184" s="42">
        <v>504.5</v>
      </c>
      <c r="G184" s="20">
        <v>0</v>
      </c>
      <c r="H184" s="43">
        <v>504.5</v>
      </c>
      <c r="I184" s="43"/>
      <c r="L184" s="54"/>
    </row>
    <row r="185" spans="1:12" x14ac:dyDescent="0.15">
      <c r="A185" s="38" t="s">
        <v>273</v>
      </c>
      <c r="B185" s="38" t="s">
        <v>223</v>
      </c>
      <c r="C185" s="38" t="s">
        <v>161</v>
      </c>
      <c r="D185" s="39">
        <v>20</v>
      </c>
      <c r="E185" s="39">
        <v>864.77</v>
      </c>
      <c r="F185" s="39">
        <v>210</v>
      </c>
      <c r="G185">
        <v>0</v>
      </c>
      <c r="H185" s="41">
        <v>210</v>
      </c>
      <c r="I185" s="41"/>
    </row>
    <row r="186" spans="1:12" x14ac:dyDescent="0.15">
      <c r="A186" s="38" t="s">
        <v>273</v>
      </c>
      <c r="B186" s="38" t="s">
        <v>223</v>
      </c>
      <c r="C186" s="38" t="s">
        <v>509</v>
      </c>
      <c r="D186" s="39">
        <v>16</v>
      </c>
      <c r="E186" s="39">
        <v>780.5</v>
      </c>
      <c r="F186" s="39">
        <v>211</v>
      </c>
      <c r="G186">
        <v>0</v>
      </c>
      <c r="H186" s="41">
        <v>211</v>
      </c>
      <c r="I186" s="41"/>
    </row>
    <row r="187" spans="1:12" x14ac:dyDescent="0.15">
      <c r="A187" s="38" t="s">
        <v>273</v>
      </c>
      <c r="B187" s="38" t="s">
        <v>30</v>
      </c>
      <c r="C187" s="38" t="s">
        <v>31</v>
      </c>
      <c r="D187" s="39">
        <v>138</v>
      </c>
      <c r="E187" s="39">
        <v>28777.7</v>
      </c>
      <c r="F187" s="39">
        <v>1622</v>
      </c>
      <c r="G187">
        <v>70</v>
      </c>
      <c r="H187" s="41">
        <v>1692</v>
      </c>
      <c r="I187" s="41"/>
    </row>
    <row r="188" spans="1:12" x14ac:dyDescent="0.15">
      <c r="A188" s="38" t="s">
        <v>273</v>
      </c>
      <c r="B188" s="38" t="s">
        <v>30</v>
      </c>
      <c r="C188" s="38" t="s">
        <v>33</v>
      </c>
      <c r="D188" s="39">
        <v>126</v>
      </c>
      <c r="E188" s="39">
        <v>86891.64</v>
      </c>
      <c r="F188" s="39">
        <v>1593</v>
      </c>
      <c r="G188">
        <v>175</v>
      </c>
      <c r="H188" s="41">
        <v>1768</v>
      </c>
      <c r="I188" s="41"/>
    </row>
    <row r="189" spans="1:12" x14ac:dyDescent="0.15">
      <c r="A189" s="38" t="s">
        <v>273</v>
      </c>
      <c r="B189" s="38" t="s">
        <v>30</v>
      </c>
      <c r="C189" s="38" t="s">
        <v>251</v>
      </c>
      <c r="D189" s="39">
        <v>57</v>
      </c>
      <c r="E189" s="39">
        <v>182027.66</v>
      </c>
      <c r="F189" s="39">
        <v>232</v>
      </c>
      <c r="G189">
        <v>0</v>
      </c>
      <c r="H189" s="41">
        <v>232</v>
      </c>
      <c r="I189" s="41"/>
    </row>
    <row r="190" spans="1:12" x14ac:dyDescent="0.15">
      <c r="A190" s="38" t="s">
        <v>273</v>
      </c>
      <c r="B190" s="38" t="s">
        <v>30</v>
      </c>
      <c r="C190" s="38" t="s">
        <v>148</v>
      </c>
      <c r="D190" s="39">
        <v>141</v>
      </c>
      <c r="E190" s="39">
        <v>46794.41</v>
      </c>
      <c r="F190" s="39">
        <v>1846</v>
      </c>
      <c r="G190">
        <v>55</v>
      </c>
      <c r="H190" s="41">
        <v>1901</v>
      </c>
      <c r="I190" s="41"/>
    </row>
    <row r="191" spans="1:12" x14ac:dyDescent="0.15">
      <c r="A191" s="38" t="s">
        <v>273</v>
      </c>
      <c r="B191" s="38" t="s">
        <v>30</v>
      </c>
      <c r="C191" s="38" t="s">
        <v>34</v>
      </c>
      <c r="D191" s="39">
        <v>119</v>
      </c>
      <c r="E191" s="39">
        <v>32374.69</v>
      </c>
      <c r="F191" s="39">
        <v>1254</v>
      </c>
      <c r="G191">
        <v>0</v>
      </c>
      <c r="H191" s="41">
        <v>1254</v>
      </c>
      <c r="I191" s="41"/>
    </row>
    <row r="192" spans="1:12" x14ac:dyDescent="0.15">
      <c r="A192" s="38" t="s">
        <v>273</v>
      </c>
      <c r="B192" s="38" t="s">
        <v>30</v>
      </c>
      <c r="C192" s="38" t="s">
        <v>35</v>
      </c>
      <c r="D192" s="39">
        <v>141</v>
      </c>
      <c r="E192" s="39">
        <v>55759.65</v>
      </c>
      <c r="F192" s="39">
        <v>1755</v>
      </c>
      <c r="G192">
        <v>50</v>
      </c>
      <c r="H192" s="41">
        <v>1805</v>
      </c>
      <c r="I192" s="41"/>
    </row>
    <row r="193" spans="1:9" x14ac:dyDescent="0.15">
      <c r="A193" s="38" t="s">
        <v>273</v>
      </c>
      <c r="B193" s="38" t="s">
        <v>30</v>
      </c>
      <c r="C193" s="38" t="s">
        <v>32</v>
      </c>
      <c r="D193" s="39">
        <v>128</v>
      </c>
      <c r="E193" s="39">
        <v>86403.54</v>
      </c>
      <c r="F193" s="39">
        <v>1728</v>
      </c>
      <c r="G193">
        <v>220</v>
      </c>
      <c r="H193" s="41">
        <v>1948</v>
      </c>
      <c r="I193" s="41"/>
    </row>
    <row r="194" spans="1:9" x14ac:dyDescent="0.15">
      <c r="A194" s="38" t="s">
        <v>273</v>
      </c>
      <c r="B194" s="38" t="s">
        <v>10</v>
      </c>
      <c r="C194" s="38" t="s">
        <v>294</v>
      </c>
      <c r="D194" s="39">
        <v>102</v>
      </c>
      <c r="E194" s="39">
        <v>20974.32</v>
      </c>
      <c r="F194" s="39">
        <v>1223.5</v>
      </c>
      <c r="G194">
        <v>15</v>
      </c>
      <c r="H194" s="41">
        <v>1238.5</v>
      </c>
      <c r="I194" s="41"/>
    </row>
    <row r="195" spans="1:9" x14ac:dyDescent="0.15">
      <c r="A195" s="38" t="s">
        <v>273</v>
      </c>
      <c r="B195" s="38" t="s">
        <v>10</v>
      </c>
      <c r="C195" s="38" t="s">
        <v>250</v>
      </c>
      <c r="D195" s="39">
        <v>37</v>
      </c>
      <c r="E195" s="39">
        <v>15111.11</v>
      </c>
      <c r="F195" s="39">
        <v>220</v>
      </c>
      <c r="G195">
        <v>0</v>
      </c>
      <c r="H195" s="41">
        <v>220</v>
      </c>
      <c r="I195" s="41"/>
    </row>
    <row r="196" spans="1:9" x14ac:dyDescent="0.15">
      <c r="A196" s="38" t="s">
        <v>273</v>
      </c>
      <c r="B196" s="38" t="s">
        <v>10</v>
      </c>
      <c r="C196" s="38" t="s">
        <v>12</v>
      </c>
      <c r="D196" s="39">
        <v>124</v>
      </c>
      <c r="E196" s="39">
        <v>56864.800000000003</v>
      </c>
      <c r="F196" s="39">
        <v>1782.5</v>
      </c>
      <c r="G196">
        <v>220</v>
      </c>
      <c r="H196" s="41">
        <v>2002.5</v>
      </c>
      <c r="I196" s="41"/>
    </row>
    <row r="197" spans="1:9" x14ac:dyDescent="0.15">
      <c r="A197" s="38" t="s">
        <v>273</v>
      </c>
      <c r="B197" s="38" t="s">
        <v>10</v>
      </c>
      <c r="C197" s="38" t="s">
        <v>239</v>
      </c>
      <c r="D197" s="39">
        <v>77</v>
      </c>
      <c r="E197" s="39">
        <v>10407.49</v>
      </c>
      <c r="F197" s="39">
        <v>1094</v>
      </c>
      <c r="G197">
        <v>40</v>
      </c>
      <c r="H197" s="41">
        <v>1134</v>
      </c>
      <c r="I197" s="41"/>
    </row>
    <row r="198" spans="1:9" x14ac:dyDescent="0.15">
      <c r="A198" s="38" t="s">
        <v>273</v>
      </c>
      <c r="B198" s="38" t="s">
        <v>10</v>
      </c>
      <c r="C198" s="38" t="s">
        <v>133</v>
      </c>
      <c r="D198" s="39">
        <v>77</v>
      </c>
      <c r="E198" s="39">
        <v>15179.01</v>
      </c>
      <c r="F198" s="39">
        <v>1007</v>
      </c>
      <c r="G198">
        <v>0</v>
      </c>
      <c r="H198" s="41">
        <v>1007</v>
      </c>
      <c r="I198" s="41"/>
    </row>
    <row r="199" spans="1:9" x14ac:dyDescent="0.15">
      <c r="A199" s="38" t="s">
        <v>273</v>
      </c>
      <c r="B199" s="38" t="s">
        <v>10</v>
      </c>
      <c r="C199" s="38" t="s">
        <v>11</v>
      </c>
      <c r="D199" s="39">
        <v>116</v>
      </c>
      <c r="E199" s="39">
        <v>48340.47</v>
      </c>
      <c r="F199" s="39">
        <v>1712</v>
      </c>
      <c r="G199">
        <v>170</v>
      </c>
      <c r="H199" s="41">
        <v>1882</v>
      </c>
      <c r="I199" s="41"/>
    </row>
    <row r="200" spans="1:9" x14ac:dyDescent="0.15">
      <c r="A200" s="38" t="s">
        <v>273</v>
      </c>
      <c r="B200" s="38" t="s">
        <v>10</v>
      </c>
      <c r="C200" s="38" t="s">
        <v>13</v>
      </c>
      <c r="D200" s="39">
        <v>82</v>
      </c>
      <c r="E200" s="39">
        <v>14652.31</v>
      </c>
      <c r="F200" s="39">
        <v>1006</v>
      </c>
      <c r="G200">
        <v>20</v>
      </c>
      <c r="H200" s="41">
        <v>1026</v>
      </c>
      <c r="I200" s="41"/>
    </row>
    <row r="201" spans="1:9" x14ac:dyDescent="0.15">
      <c r="A201" s="38" t="s">
        <v>273</v>
      </c>
      <c r="B201" s="38" t="s">
        <v>221</v>
      </c>
      <c r="C201" s="38" t="s">
        <v>90</v>
      </c>
      <c r="D201" s="39">
        <v>64</v>
      </c>
      <c r="E201" s="39">
        <v>3537.89</v>
      </c>
      <c r="F201" s="39">
        <v>860</v>
      </c>
      <c r="G201">
        <v>30</v>
      </c>
      <c r="H201" s="41">
        <v>890</v>
      </c>
      <c r="I201" s="41"/>
    </row>
    <row r="202" spans="1:9" x14ac:dyDescent="0.15">
      <c r="A202" s="38" t="s">
        <v>273</v>
      </c>
      <c r="B202" s="38" t="s">
        <v>221</v>
      </c>
      <c r="C202" s="38" t="s">
        <v>85</v>
      </c>
      <c r="D202" s="39">
        <v>124</v>
      </c>
      <c r="E202" s="39">
        <v>14051.89</v>
      </c>
      <c r="F202" s="39">
        <v>1917</v>
      </c>
      <c r="G202">
        <v>260</v>
      </c>
      <c r="H202" s="41">
        <v>2177</v>
      </c>
      <c r="I202" s="41"/>
    </row>
    <row r="203" spans="1:9" x14ac:dyDescent="0.15">
      <c r="A203" s="38" t="s">
        <v>273</v>
      </c>
      <c r="B203" s="38" t="s">
        <v>221</v>
      </c>
      <c r="C203" s="38" t="s">
        <v>144</v>
      </c>
      <c r="D203" s="39">
        <v>16</v>
      </c>
      <c r="E203" s="39">
        <v>130200</v>
      </c>
      <c r="F203" s="39">
        <v>0</v>
      </c>
      <c r="G203">
        <v>0</v>
      </c>
      <c r="H203" s="41">
        <v>0</v>
      </c>
      <c r="I203" s="41"/>
    </row>
    <row r="204" spans="1:9" x14ac:dyDescent="0.15">
      <c r="A204" s="38" t="s">
        <v>273</v>
      </c>
      <c r="B204" s="38" t="s">
        <v>221</v>
      </c>
      <c r="C204" s="38" t="s">
        <v>185</v>
      </c>
      <c r="D204" s="39">
        <v>77</v>
      </c>
      <c r="E204" s="39">
        <v>6609.12</v>
      </c>
      <c r="F204" s="39">
        <v>1027</v>
      </c>
      <c r="G204">
        <v>35</v>
      </c>
      <c r="H204" s="41">
        <v>1062</v>
      </c>
      <c r="I204" s="41"/>
    </row>
    <row r="205" spans="1:9" x14ac:dyDescent="0.15">
      <c r="A205" s="38" t="s">
        <v>273</v>
      </c>
      <c r="B205" s="38" t="s">
        <v>221</v>
      </c>
      <c r="C205" s="38" t="s">
        <v>59</v>
      </c>
      <c r="D205" s="39">
        <v>99</v>
      </c>
      <c r="E205" s="39">
        <v>15611.31</v>
      </c>
      <c r="F205" s="39">
        <v>1400</v>
      </c>
      <c r="G205">
        <v>165</v>
      </c>
      <c r="H205" s="41">
        <v>1565</v>
      </c>
      <c r="I205" s="41"/>
    </row>
    <row r="206" spans="1:9" x14ac:dyDescent="0.15">
      <c r="A206" s="38" t="s">
        <v>273</v>
      </c>
      <c r="B206" s="38" t="s">
        <v>221</v>
      </c>
      <c r="C206" s="38" t="s">
        <v>145</v>
      </c>
      <c r="D206" s="39">
        <v>96</v>
      </c>
      <c r="E206" s="39">
        <v>10460.950000000001</v>
      </c>
      <c r="F206" s="39">
        <v>1139</v>
      </c>
      <c r="G206">
        <v>15</v>
      </c>
      <c r="H206" s="41">
        <v>1154</v>
      </c>
      <c r="I206" s="41"/>
    </row>
    <row r="207" spans="1:9" x14ac:dyDescent="0.15">
      <c r="A207" s="38" t="s">
        <v>273</v>
      </c>
      <c r="B207" s="38">
        <v>468</v>
      </c>
      <c r="C207" s="38" t="s">
        <v>249</v>
      </c>
      <c r="D207" s="39">
        <v>64</v>
      </c>
      <c r="E207" s="39">
        <v>12825.42</v>
      </c>
      <c r="F207" s="39">
        <v>147</v>
      </c>
      <c r="G207">
        <v>0</v>
      </c>
      <c r="H207" s="41">
        <v>147</v>
      </c>
      <c r="I207" s="41"/>
    </row>
    <row r="208" spans="1:9" x14ac:dyDescent="0.15">
      <c r="A208" s="38" t="s">
        <v>273</v>
      </c>
      <c r="B208" s="38">
        <v>468</v>
      </c>
      <c r="C208" s="38" t="s">
        <v>274</v>
      </c>
      <c r="D208" s="39">
        <v>116</v>
      </c>
      <c r="E208" s="39">
        <v>14604.05</v>
      </c>
      <c r="F208" s="39">
        <v>1571</v>
      </c>
      <c r="G208">
        <v>80</v>
      </c>
      <c r="H208" s="41">
        <v>1651</v>
      </c>
      <c r="I208" s="41"/>
    </row>
    <row r="209" spans="1:9" x14ac:dyDescent="0.15">
      <c r="A209" s="38" t="s">
        <v>273</v>
      </c>
      <c r="B209" s="38">
        <v>468</v>
      </c>
      <c r="C209" s="38" t="s">
        <v>36</v>
      </c>
      <c r="D209" s="39">
        <v>142</v>
      </c>
      <c r="E209" s="39">
        <v>65626.87</v>
      </c>
      <c r="F209" s="39">
        <v>1931</v>
      </c>
      <c r="G209">
        <v>235</v>
      </c>
      <c r="H209" s="41">
        <v>2166</v>
      </c>
      <c r="I209" s="41"/>
    </row>
    <row r="210" spans="1:9" x14ac:dyDescent="0.15">
      <c r="A210" s="38" t="s">
        <v>273</v>
      </c>
      <c r="B210" s="38">
        <v>468</v>
      </c>
      <c r="C210" s="38" t="s">
        <v>39</v>
      </c>
      <c r="D210" s="39">
        <v>129</v>
      </c>
      <c r="E210" s="39">
        <v>24362.94</v>
      </c>
      <c r="F210" s="39">
        <v>1642</v>
      </c>
      <c r="G210">
        <v>85</v>
      </c>
      <c r="H210" s="41">
        <v>1727</v>
      </c>
      <c r="I210" s="41"/>
    </row>
    <row r="211" spans="1:9" x14ac:dyDescent="0.15">
      <c r="A211" s="38" t="s">
        <v>273</v>
      </c>
      <c r="B211" s="38">
        <v>468</v>
      </c>
      <c r="C211" s="38" t="s">
        <v>57</v>
      </c>
      <c r="D211" s="39">
        <v>127</v>
      </c>
      <c r="E211" s="39">
        <v>48303.1</v>
      </c>
      <c r="F211" s="39">
        <v>1533</v>
      </c>
      <c r="G211">
        <v>150</v>
      </c>
      <c r="H211" s="41">
        <v>1683</v>
      </c>
      <c r="I211" s="41"/>
    </row>
    <row r="212" spans="1:9" x14ac:dyDescent="0.15">
      <c r="A212" s="38" t="s">
        <v>273</v>
      </c>
      <c r="B212" s="38">
        <v>468</v>
      </c>
      <c r="C212" s="38" t="s">
        <v>38</v>
      </c>
      <c r="D212" s="39">
        <v>128</v>
      </c>
      <c r="E212" s="39">
        <v>25060.39</v>
      </c>
      <c r="F212" s="39">
        <v>1585</v>
      </c>
      <c r="G212">
        <v>75</v>
      </c>
      <c r="H212" s="41">
        <v>1660</v>
      </c>
      <c r="I212" s="41"/>
    </row>
    <row r="213" spans="1:9" x14ac:dyDescent="0.15">
      <c r="H213" s="41"/>
      <c r="I213" s="41"/>
    </row>
  </sheetData>
  <autoFilter ref="A1:F213" xr:uid="{17A491CB-C8CA-42EA-8C7E-3688D23DE32C}">
    <sortState xmlns:xlrd2="http://schemas.microsoft.com/office/spreadsheetml/2017/richdata2" ref="A2:F213">
      <sortCondition sortBy="cellColor" ref="C1:C213" dxfId="2"/>
    </sortState>
  </autoFilter>
  <phoneticPr fontId="1" type="noConversion"/>
  <conditionalFormatting sqref="C1:C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58" interlineOnOff="0" interlineColor="0" isDbSheet="0" isDashBoardSheet="0" isDbDashBoardSheet="0" isFlexPaperSheet="0">
      <cellprotection/>
      <appEtDbRelations/>
    </woSheetProps>
    <woSheetProps sheetStid="60" interlineOnOff="0" interlineColor="0" isDbSheet="0" isDashBoardSheet="0" isDbDashBoardSheet="0" isFlexPaperSheet="0">
      <cellprotection/>
      <appEtDbRelations/>
    </woSheetProps>
    <woSheetProps sheetStid="62" interlineOnOff="0" interlineColor="0" isDbSheet="0" isDashBoardSheet="0" isDbDashBoardSheet="0" isFlexPaperSheet="0">
      <cellprotection/>
      <appEtDbRelations/>
    </woSheetProps>
    <woSheetProps sheetStid="64" interlineOnOff="0" interlineColor="0" isDbSheet="0" isDashBoardSheet="0" isDbDashBoardSheet="0" isFlexPaperSheet="0">
      <cellprotection/>
      <appEtDbRelations/>
    </woSheetProps>
  </woSheetsProps>
  <woBookProps>
    <bookSettings fileId="360800538096" isFilterShared="1" coreConquerUserId="" isAutoUpdatePaused="0" filterType="conn" isMergeTasksAutoUpdate="0" isInserPicAsAttachment="0"/>
  </woBookProps>
</woProps>
</file>

<file path=customXml/item2.xml><?xml version="1.0" encoding="utf-8"?>
<comments xmlns="https://web.wps.cn/et/2018/main" xmlns:s="http://schemas.openxmlformats.org/spreadsheetml/2006/main" xmlns:r="http://schemas.openxmlformats.org/officeDocument/2006/relationships">
  <commentList sheetStid="60">
    <commentChains s:ref="C248" rgbClr="FF0000">
      <unresolved/>
      <resolved>
        <commentChain chainId="b606bff8c60fe6230353e1bf2b29957e2ab72a7d">
          <item id="01f4b73effb831c710d80536d6d58d683fd084b2" userID="1440634086" userName="绿纤-葛敏" dateTime="2024-10-07T08:22:19" isNormal="0">
            <s:text>
              <s:r>
                <s:t xml:space="preserve">银行卡</s:t>
              </s:r>
            </s:text>
          </item>
        </commentChain>
      </resolved>
    </commentChains>
  </commentList>
  <commentList sheetStid="62">
    <commentChains s:ref="C265" rgbClr="FF0000">
      <unresolved/>
      <resolved>
        <commentChain chainId="af43f9ef14f2ebf346a71245125e04c9d51ef493">
          <item id="c09b8ed9649705dfe6d792e7264311a0e59ba64f" userID="1440634086" userName="绿纤-葛敏" dateTime="2024-10-07T08:22:19" isNormal="0">
            <s:text>
              <s:r>
                <s:t xml:space="preserve">银行卡</s:t>
              </s:r>
            </s:text>
          </item>
        </commentChain>
      </resolved>
    </commentChains>
  </commentList>
  <commentList sheetStid="64">
    <commentChains s:ref="D273" rgbClr="FF0000">
      <unresolved/>
      <resolved>
        <commentChain chainId="0a4e2f076f0f61daac886c9f4507e5a64eca4897">
          <item id="431b11d5b6a7c6ce33c074ec73f77e3510a02804" userID="1440634086" userName="绿纤-葛敏" dateTime="2024-10-07T08:22:19" isNormal="0">
            <s:text>
              <s:r>
                <s:t xml:space="preserve">银行卡</s:t>
              </s:r>
            </s:text>
          </item>
        </commentChain>
      </resolved>
    </commentChains>
  </commentList>
</comments>
</file>

<file path=customXml/item3.xml><?xml version="1.0" encoding="utf-8"?>
<pixelators xmlns="https://web.wps.cn/et/2018/main" xmlns:s="http://schemas.openxmlformats.org/spreadsheetml/2006/main">
  <pixelatorList sheetStid="58"/>
  <pixelatorList sheetStid="60"/>
  <pixelatorList sheetStid="62"/>
  <pixelatorList sheetStid="64"/>
  <pixelatorList sheetStid="65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健康师-人工底薪</vt:lpstr>
      <vt:lpstr>B-a-26考勤汇总表</vt:lpstr>
      <vt:lpstr>A-b-⑥工资核算</vt:lpstr>
      <vt:lpstr>B-a-③呈现-消耗明细表③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k16921</cp:lastModifiedBy>
  <dcterms:created xsi:type="dcterms:W3CDTF">2022-04-29T01:20:00Z</dcterms:created>
  <dcterms:modified xsi:type="dcterms:W3CDTF">2025-08-14T04:04:53Z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6C8BC362246D434C8F0F195433BF1BC8_13</vt:lpwstr>
  </property>
  <property fmtid="{D5CDD505-2E9C-101B-9397-08002B2CF9AE}" pid="4" name="KSOReadingLayout">
    <vt:bool>true</vt:bool>
  </property>
</Properties>
</file>