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-8.9\增加\"/>
    </mc:Choice>
  </mc:AlternateContent>
  <xr:revisionPtr revIDLastSave="0" documentId="13_ncr:1_{543B1A3E-53BD-469F-8F33-C18AC2AE316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-b-⑨-当月人员信息①" sheetId="1" r:id="rId1"/>
    <sheet name="A-b-⑨-当月人员运营②" sheetId="2" r:id="rId2"/>
    <sheet name="A-b-⑨-选择及规则设置③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" i="1" l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4" i="1"/>
  <c r="K24" i="2"/>
  <c r="K26" i="2"/>
  <c r="K27" i="2"/>
  <c r="K28" i="2"/>
  <c r="K33" i="2"/>
  <c r="N39" i="2"/>
  <c r="L39" i="2"/>
  <c r="J39" i="2"/>
  <c r="K39" i="2" s="1"/>
  <c r="F39" i="2"/>
  <c r="M39" i="2" s="1"/>
  <c r="N38" i="2"/>
  <c r="L38" i="2"/>
  <c r="J38" i="2"/>
  <c r="K38" i="2" s="1"/>
  <c r="F38" i="2"/>
  <c r="M38" i="2" s="1"/>
  <c r="N37" i="2"/>
  <c r="L37" i="2"/>
  <c r="F37" i="2"/>
  <c r="M37" i="2" s="1"/>
  <c r="N36" i="2"/>
  <c r="L36" i="2"/>
  <c r="F36" i="2"/>
  <c r="M36" i="2" s="1"/>
  <c r="N35" i="2"/>
  <c r="L35" i="2"/>
  <c r="F35" i="2"/>
  <c r="M35" i="2" s="1"/>
  <c r="N34" i="2"/>
  <c r="L34" i="2"/>
  <c r="F34" i="2"/>
  <c r="M34" i="2" s="1"/>
  <c r="N33" i="2"/>
  <c r="L33" i="2"/>
  <c r="J33" i="2" s="1"/>
  <c r="F33" i="2"/>
  <c r="M33" i="2" s="1"/>
  <c r="N32" i="2"/>
  <c r="L32" i="2"/>
  <c r="F32" i="2"/>
  <c r="M32" i="2" s="1"/>
  <c r="N31" i="2"/>
  <c r="L31" i="2"/>
  <c r="F31" i="2"/>
  <c r="M31" i="2" s="1"/>
  <c r="N30" i="2"/>
  <c r="L30" i="2"/>
  <c r="F30" i="2"/>
  <c r="N29" i="2"/>
  <c r="L29" i="2"/>
  <c r="F29" i="2"/>
  <c r="M29" i="2" s="1"/>
  <c r="N28" i="2"/>
  <c r="L28" i="2"/>
  <c r="J28" i="2"/>
  <c r="F28" i="2"/>
  <c r="M28" i="2" s="1"/>
  <c r="N27" i="2"/>
  <c r="L27" i="2"/>
  <c r="J27" i="2"/>
  <c r="F27" i="2"/>
  <c r="M27" i="2" s="1"/>
  <c r="N26" i="2"/>
  <c r="L26" i="2"/>
  <c r="J26" i="2"/>
  <c r="F26" i="2"/>
  <c r="M26" i="2" s="1"/>
  <c r="N25" i="2"/>
  <c r="L25" i="2"/>
  <c r="F25" i="2"/>
  <c r="M25" i="2" s="1"/>
  <c r="N24" i="2"/>
  <c r="L24" i="2"/>
  <c r="F24" i="2"/>
  <c r="M24" i="2" s="1"/>
  <c r="N23" i="2"/>
  <c r="L23" i="2"/>
  <c r="J24" i="2" s="1"/>
  <c r="I23" i="2"/>
  <c r="F23" i="2"/>
  <c r="M23" i="2" s="1"/>
  <c r="N22" i="2"/>
  <c r="L22" i="2"/>
  <c r="F22" i="2"/>
  <c r="M22" i="2" s="1"/>
  <c r="N21" i="2"/>
  <c r="L21" i="2"/>
  <c r="F21" i="2"/>
  <c r="M21" i="2" s="1"/>
  <c r="N20" i="2"/>
  <c r="L20" i="2"/>
  <c r="F20" i="2"/>
  <c r="M20" i="2" s="1"/>
  <c r="N19" i="2"/>
  <c r="L19" i="2"/>
  <c r="F19" i="2"/>
  <c r="J20" i="2" s="1"/>
  <c r="K20" i="2" s="1"/>
  <c r="N18" i="2"/>
  <c r="L18" i="2"/>
  <c r="F18" i="2"/>
  <c r="M18" i="2" s="1"/>
  <c r="N17" i="2"/>
  <c r="L17" i="2"/>
  <c r="F17" i="2"/>
  <c r="M17" i="2" s="1"/>
  <c r="N16" i="2"/>
  <c r="L16" i="2"/>
  <c r="F16" i="2"/>
  <c r="M16" i="2" s="1"/>
  <c r="N15" i="2"/>
  <c r="L15" i="2"/>
  <c r="F15" i="2"/>
  <c r="M15" i="2" s="1"/>
  <c r="N14" i="2"/>
  <c r="L14" i="2"/>
  <c r="F14" i="2"/>
  <c r="M14" i="2" s="1"/>
  <c r="N13" i="2"/>
  <c r="L13" i="2"/>
  <c r="F13" i="2"/>
  <c r="M13" i="2" s="1"/>
  <c r="N12" i="2"/>
  <c r="L12" i="2"/>
  <c r="F12" i="2"/>
  <c r="M12" i="2" s="1"/>
  <c r="N11" i="2"/>
  <c r="L11" i="2"/>
  <c r="I11" i="2"/>
  <c r="F11" i="2"/>
  <c r="M11" i="2" s="1"/>
  <c r="N10" i="2"/>
  <c r="L10" i="2"/>
  <c r="F10" i="2"/>
  <c r="M10" i="2" s="1"/>
  <c r="N9" i="2"/>
  <c r="L9" i="2"/>
  <c r="F9" i="2"/>
  <c r="M9" i="2" s="1"/>
  <c r="N8" i="2"/>
  <c r="L8" i="2"/>
  <c r="F8" i="2"/>
  <c r="M8" i="2" s="1"/>
  <c r="N7" i="2"/>
  <c r="L7" i="2"/>
  <c r="F7" i="2"/>
  <c r="M7" i="2" s="1"/>
  <c r="N6" i="2"/>
  <c r="L6" i="2"/>
  <c r="F6" i="2"/>
  <c r="M6" i="2" s="1"/>
  <c r="N5" i="2"/>
  <c r="L5" i="2"/>
  <c r="F5" i="2"/>
  <c r="M5" i="2" s="1"/>
  <c r="N4" i="2"/>
  <c r="L4" i="2"/>
  <c r="F4" i="2"/>
  <c r="M4" i="2" s="1"/>
  <c r="R32" i="1"/>
  <c r="Q32" i="1"/>
  <c r="P32" i="1"/>
  <c r="O32" i="1"/>
  <c r="N32" i="1"/>
  <c r="M32" i="1"/>
  <c r="L32" i="1"/>
  <c r="K32" i="1"/>
  <c r="J32" i="1"/>
  <c r="R31" i="1"/>
  <c r="Q31" i="1"/>
  <c r="P31" i="1"/>
  <c r="O31" i="1"/>
  <c r="N31" i="1"/>
  <c r="M31" i="1"/>
  <c r="L31" i="1"/>
  <c r="K31" i="1"/>
  <c r="J31" i="1"/>
  <c r="R30" i="1"/>
  <c r="Q30" i="1"/>
  <c r="P30" i="1"/>
  <c r="O30" i="1"/>
  <c r="N30" i="1"/>
  <c r="M30" i="1"/>
  <c r="L30" i="1"/>
  <c r="K30" i="1"/>
  <c r="J30" i="1"/>
  <c r="R29" i="1"/>
  <c r="Q29" i="1"/>
  <c r="P29" i="1"/>
  <c r="O29" i="1"/>
  <c r="N29" i="1"/>
  <c r="M29" i="1"/>
  <c r="L29" i="1"/>
  <c r="K29" i="1"/>
  <c r="J29" i="1"/>
  <c r="R28" i="1"/>
  <c r="Q28" i="1"/>
  <c r="P28" i="1"/>
  <c r="O28" i="1"/>
  <c r="N28" i="1"/>
  <c r="M28" i="1"/>
  <c r="L28" i="1"/>
  <c r="K28" i="1"/>
  <c r="J28" i="1"/>
  <c r="R27" i="1"/>
  <c r="Q27" i="1"/>
  <c r="P27" i="1"/>
  <c r="O27" i="1"/>
  <c r="N27" i="1"/>
  <c r="M27" i="1"/>
  <c r="L27" i="1"/>
  <c r="K27" i="1"/>
  <c r="J27" i="1"/>
  <c r="R26" i="1"/>
  <c r="Q26" i="1"/>
  <c r="P26" i="1"/>
  <c r="O26" i="1"/>
  <c r="N26" i="1"/>
  <c r="M26" i="1"/>
  <c r="L26" i="1"/>
  <c r="K26" i="1"/>
  <c r="J26" i="1"/>
  <c r="R25" i="1"/>
  <c r="Q25" i="1"/>
  <c r="P25" i="1"/>
  <c r="O25" i="1"/>
  <c r="N25" i="1"/>
  <c r="M25" i="1"/>
  <c r="L25" i="1"/>
  <c r="K25" i="1"/>
  <c r="J25" i="1"/>
  <c r="R24" i="1"/>
  <c r="Q24" i="1"/>
  <c r="P24" i="1"/>
  <c r="O24" i="1"/>
  <c r="N24" i="1"/>
  <c r="M24" i="1"/>
  <c r="L24" i="1"/>
  <c r="K24" i="1"/>
  <c r="J24" i="1"/>
  <c r="R23" i="1"/>
  <c r="Q23" i="1"/>
  <c r="P23" i="1"/>
  <c r="O23" i="1"/>
  <c r="N23" i="1"/>
  <c r="M23" i="1"/>
  <c r="L23" i="1"/>
  <c r="K23" i="1"/>
  <c r="J23" i="1"/>
  <c r="R22" i="1"/>
  <c r="Q22" i="1"/>
  <c r="P22" i="1"/>
  <c r="O22" i="1"/>
  <c r="N22" i="1"/>
  <c r="M22" i="1"/>
  <c r="L22" i="1"/>
  <c r="K22" i="1"/>
  <c r="J22" i="1"/>
  <c r="R21" i="1"/>
  <c r="Q21" i="1"/>
  <c r="P21" i="1"/>
  <c r="O21" i="1"/>
  <c r="N21" i="1"/>
  <c r="M21" i="1"/>
  <c r="L21" i="1"/>
  <c r="K21" i="1"/>
  <c r="J21" i="1"/>
  <c r="R20" i="1"/>
  <c r="Q20" i="1"/>
  <c r="P20" i="1"/>
  <c r="O20" i="1"/>
  <c r="N20" i="1"/>
  <c r="M20" i="1"/>
  <c r="L20" i="1"/>
  <c r="K20" i="1"/>
  <c r="J20" i="1"/>
  <c r="R19" i="1"/>
  <c r="Q19" i="1"/>
  <c r="P19" i="1"/>
  <c r="O19" i="1"/>
  <c r="N19" i="1"/>
  <c r="M19" i="1"/>
  <c r="L19" i="1"/>
  <c r="K19" i="1"/>
  <c r="J19" i="1"/>
  <c r="R18" i="1"/>
  <c r="Q18" i="1"/>
  <c r="P18" i="1"/>
  <c r="O18" i="1"/>
  <c r="N18" i="1"/>
  <c r="M18" i="1"/>
  <c r="L18" i="1"/>
  <c r="K18" i="1"/>
  <c r="J18" i="1"/>
  <c r="R17" i="1"/>
  <c r="Q17" i="1"/>
  <c r="P17" i="1"/>
  <c r="O17" i="1"/>
  <c r="N17" i="1"/>
  <c r="M17" i="1"/>
  <c r="L17" i="1"/>
  <c r="K17" i="1"/>
  <c r="J17" i="1"/>
  <c r="R16" i="1"/>
  <c r="Q16" i="1"/>
  <c r="P16" i="1"/>
  <c r="O16" i="1"/>
  <c r="N16" i="1"/>
  <c r="M16" i="1"/>
  <c r="L16" i="1"/>
  <c r="K16" i="1"/>
  <c r="J16" i="1"/>
  <c r="R15" i="1"/>
  <c r="Q15" i="1"/>
  <c r="P15" i="1"/>
  <c r="O15" i="1"/>
  <c r="N15" i="1"/>
  <c r="M15" i="1"/>
  <c r="L15" i="1"/>
  <c r="K15" i="1"/>
  <c r="J15" i="1"/>
  <c r="R14" i="1"/>
  <c r="Q14" i="1"/>
  <c r="P14" i="1"/>
  <c r="O14" i="1"/>
  <c r="N14" i="1"/>
  <c r="M14" i="1"/>
  <c r="L14" i="1"/>
  <c r="K14" i="1"/>
  <c r="J14" i="1"/>
  <c r="R13" i="1"/>
  <c r="Q13" i="1"/>
  <c r="P13" i="1"/>
  <c r="O13" i="1"/>
  <c r="N13" i="1"/>
  <c r="M13" i="1"/>
  <c r="L13" i="1"/>
  <c r="K13" i="1"/>
  <c r="J13" i="1"/>
  <c r="R12" i="1"/>
  <c r="Q12" i="1"/>
  <c r="P12" i="1"/>
  <c r="O12" i="1"/>
  <c r="N12" i="1"/>
  <c r="M12" i="1"/>
  <c r="L12" i="1"/>
  <c r="K12" i="1"/>
  <c r="J12" i="1"/>
  <c r="R11" i="1"/>
  <c r="Q11" i="1"/>
  <c r="P11" i="1"/>
  <c r="O11" i="1"/>
  <c r="N11" i="1"/>
  <c r="M11" i="1"/>
  <c r="L11" i="1"/>
  <c r="K11" i="1"/>
  <c r="J11" i="1"/>
  <c r="R10" i="1"/>
  <c r="Q10" i="1"/>
  <c r="P10" i="1"/>
  <c r="O10" i="1"/>
  <c r="N10" i="1"/>
  <c r="M10" i="1"/>
  <c r="L10" i="1"/>
  <c r="K10" i="1"/>
  <c r="J10" i="1"/>
  <c r="R9" i="1"/>
  <c r="Q9" i="1"/>
  <c r="P9" i="1"/>
  <c r="O9" i="1"/>
  <c r="N9" i="1"/>
  <c r="M9" i="1"/>
  <c r="L9" i="1"/>
  <c r="K9" i="1"/>
  <c r="J9" i="1"/>
  <c r="R8" i="1"/>
  <c r="Q8" i="1"/>
  <c r="P8" i="1"/>
  <c r="O8" i="1"/>
  <c r="N8" i="1"/>
  <c r="M8" i="1"/>
  <c r="L8" i="1"/>
  <c r="K8" i="1"/>
  <c r="J8" i="1"/>
  <c r="R7" i="1"/>
  <c r="Q7" i="1"/>
  <c r="P7" i="1"/>
  <c r="O7" i="1"/>
  <c r="N7" i="1"/>
  <c r="M7" i="1"/>
  <c r="L7" i="1"/>
  <c r="K7" i="1"/>
  <c r="J7" i="1"/>
  <c r="R6" i="1"/>
  <c r="Q6" i="1"/>
  <c r="P6" i="1"/>
  <c r="O6" i="1"/>
  <c r="N6" i="1"/>
  <c r="M6" i="1"/>
  <c r="L6" i="1"/>
  <c r="K6" i="1"/>
  <c r="J6" i="1"/>
  <c r="R5" i="1"/>
  <c r="Q5" i="1"/>
  <c r="P5" i="1"/>
  <c r="O5" i="1"/>
  <c r="N5" i="1"/>
  <c r="M5" i="1"/>
  <c r="L5" i="1"/>
  <c r="K5" i="1"/>
  <c r="J5" i="1"/>
  <c r="R4" i="1"/>
  <c r="Q4" i="1"/>
  <c r="P4" i="1"/>
  <c r="O4" i="1"/>
  <c r="N4" i="1"/>
  <c r="M4" i="1"/>
  <c r="L4" i="1"/>
  <c r="K4" i="1"/>
  <c r="J4" i="1"/>
  <c r="J21" i="2" l="1"/>
  <c r="K21" i="2" s="1"/>
  <c r="J36" i="2"/>
  <c r="K36" i="2" s="1"/>
  <c r="J31" i="2"/>
  <c r="K31" i="2" s="1"/>
  <c r="J25" i="2"/>
  <c r="K25" i="2" s="1"/>
  <c r="J8" i="2"/>
  <c r="K8" i="2" s="1"/>
  <c r="J12" i="2"/>
  <c r="K12" i="2" s="1"/>
  <c r="J13" i="2"/>
  <c r="K13" i="2" s="1"/>
  <c r="J35" i="2"/>
  <c r="K35" i="2" s="1"/>
  <c r="J37" i="2"/>
  <c r="K37" i="2" s="1"/>
  <c r="J29" i="2"/>
  <c r="K29" i="2" s="1"/>
  <c r="J15" i="2"/>
  <c r="K15" i="2" s="1"/>
  <c r="J30" i="2"/>
  <c r="K30" i="2" s="1"/>
  <c r="J7" i="2"/>
  <c r="K7" i="2" s="1"/>
  <c r="M30" i="2"/>
  <c r="J4" i="2"/>
  <c r="K4" i="2" s="1"/>
  <c r="J23" i="2"/>
  <c r="K23" i="2" s="1"/>
  <c r="J16" i="2"/>
  <c r="K16" i="2" s="1"/>
  <c r="J9" i="2"/>
  <c r="K9" i="2" s="1"/>
  <c r="J10" i="2"/>
  <c r="K10" i="2" s="1"/>
  <c r="J17" i="2"/>
  <c r="K17" i="2" s="1"/>
  <c r="J32" i="2"/>
  <c r="K32" i="2" s="1"/>
  <c r="J11" i="2"/>
  <c r="K11" i="2" s="1"/>
  <c r="J6" i="2"/>
  <c r="K6" i="2" s="1"/>
  <c r="J14" i="2"/>
  <c r="K14" i="2" s="1"/>
  <c r="J18" i="2"/>
  <c r="K18" i="2" s="1"/>
  <c r="J19" i="2"/>
  <c r="K19" i="2" s="1"/>
  <c r="M19" i="2"/>
  <c r="J5" i="2"/>
  <c r="K5" i="2" s="1"/>
  <c r="J34" i="2"/>
  <c r="K34" i="2" s="1"/>
  <c r="J22" i="2"/>
  <c r="K22" i="2" s="1"/>
</calcChain>
</file>

<file path=xl/sharedStrings.xml><?xml version="1.0" encoding="utf-8"?>
<sst xmlns="http://schemas.openxmlformats.org/spreadsheetml/2006/main" count="466" uniqueCount="179">
  <si>
    <t>序号</t>
  </si>
  <si>
    <t>店名</t>
  </si>
  <si>
    <t>职位</t>
  </si>
  <si>
    <t>姓名</t>
  </si>
  <si>
    <t>在职情况</t>
  </si>
  <si>
    <t>岗位分类②</t>
  </si>
  <si>
    <t>入职时间</t>
  </si>
  <si>
    <t>离职时间</t>
  </si>
  <si>
    <t>华润</t>
  </si>
  <si>
    <t>店长</t>
  </si>
  <si>
    <t>B</t>
  </si>
  <si>
    <t>易春梅</t>
  </si>
  <si>
    <t>在职</t>
  </si>
  <si>
    <t>事业部</t>
  </si>
  <si>
    <t>店助</t>
  </si>
  <si>
    <t>A</t>
  </si>
  <si>
    <t>江玲</t>
  </si>
  <si>
    <t>健康师</t>
  </si>
  <si>
    <t>王瑞琳</t>
  </si>
  <si>
    <t>黄小燕</t>
  </si>
  <si>
    <t>雷彬燕</t>
  </si>
  <si>
    <t>离职</t>
  </si>
  <si>
    <t>赵玉晓</t>
  </si>
  <si>
    <t>张江秀</t>
  </si>
  <si>
    <t>雷朝霞</t>
  </si>
  <si>
    <t>陈雪莲</t>
  </si>
  <si>
    <t>事业四部</t>
  </si>
  <si>
    <t>总经理</t>
  </si>
  <si>
    <t>饶秋华</t>
  </si>
  <si>
    <t>紫荆</t>
  </si>
  <si>
    <t>莫志英</t>
  </si>
  <si>
    <t>刘巧艳</t>
  </si>
  <si>
    <t>康红梅</t>
  </si>
  <si>
    <t>唐银春</t>
  </si>
  <si>
    <t>刘晓丽</t>
  </si>
  <si>
    <t>熊艳</t>
  </si>
  <si>
    <t>任静</t>
  </si>
  <si>
    <t>吴琴</t>
  </si>
  <si>
    <t>陈红霞</t>
  </si>
  <si>
    <t>孙丽娟</t>
  </si>
  <si>
    <t>A-a-②花名册</t>
  </si>
  <si>
    <t>A-b-⑨</t>
  </si>
  <si>
    <t>表内核算</t>
    <phoneticPr fontId="2" type="noConversion"/>
  </si>
  <si>
    <t>岗位分类</t>
  </si>
  <si>
    <t>7月标准休息天数</t>
  </si>
  <si>
    <t>7月保底</t>
  </si>
  <si>
    <t>备注</t>
  </si>
  <si>
    <t>廖增珍</t>
  </si>
  <si>
    <t>主任</t>
  </si>
  <si>
    <t>李春华</t>
  </si>
  <si>
    <t>龙湖</t>
  </si>
  <si>
    <t>张候敏</t>
  </si>
  <si>
    <t>赵小红</t>
  </si>
  <si>
    <t>彭龙惠</t>
  </si>
  <si>
    <t>邓雪梅</t>
  </si>
  <si>
    <t>高雪</t>
  </si>
  <si>
    <t>何婷</t>
  </si>
  <si>
    <t>刘慧</t>
  </si>
  <si>
    <t>7月项目数</t>
    <phoneticPr fontId="2" type="noConversion"/>
  </si>
  <si>
    <t>B-a-③消耗明细表</t>
    <phoneticPr fontId="2" type="noConversion"/>
  </si>
  <si>
    <t>人事部填写</t>
    <phoneticPr fontId="2" type="noConversion"/>
  </si>
  <si>
    <t>是否发</t>
    <phoneticPr fontId="2" type="noConversion"/>
  </si>
  <si>
    <t>开始时间</t>
  </si>
  <si>
    <t>结束时间</t>
  </si>
  <si>
    <t>类型</t>
  </si>
  <si>
    <t>归属门店</t>
  </si>
  <si>
    <t>生成天数</t>
  </si>
  <si>
    <t>核算类型</t>
  </si>
  <si>
    <t>交通费用</t>
  </si>
  <si>
    <t>运营部分的天数合计</t>
  </si>
  <si>
    <t>是否完整</t>
  </si>
  <si>
    <t>核算月份</t>
  </si>
  <si>
    <t>培训费</t>
  </si>
  <si>
    <t>保底</t>
  </si>
  <si>
    <t>判断①</t>
  </si>
  <si>
    <t>必须是要等于本月的"存活"天数</t>
  </si>
  <si>
    <t>可以检查</t>
  </si>
  <si>
    <t>7月</t>
  </si>
  <si>
    <t>陈珊珊</t>
  </si>
  <si>
    <t>培训</t>
  </si>
  <si>
    <t>大源</t>
  </si>
  <si>
    <t>培训-60</t>
  </si>
  <si>
    <t>7月差7天</t>
  </si>
  <si>
    <t>门店</t>
  </si>
  <si>
    <t>岗位核算</t>
  </si>
  <si>
    <t>曹煦菡</t>
  </si>
  <si>
    <t>光华</t>
  </si>
  <si>
    <t>安家晴</t>
  </si>
  <si>
    <t>鹭岛</t>
  </si>
  <si>
    <t>谢翠华</t>
  </si>
  <si>
    <t>明信</t>
  </si>
  <si>
    <t>袁晓梅</t>
  </si>
  <si>
    <t>大丰</t>
  </si>
  <si>
    <t>孙鲜</t>
  </si>
  <si>
    <t>科技二部</t>
  </si>
  <si>
    <t>培训-80</t>
  </si>
  <si>
    <t>科技部</t>
  </si>
  <si>
    <t>尹佩佩</t>
  </si>
  <si>
    <t>科技一部</t>
  </si>
  <si>
    <t>主任保底</t>
  </si>
  <si>
    <t>陈春秀</t>
  </si>
  <si>
    <t>郑晓芳</t>
  </si>
  <si>
    <t>曾小凤</t>
  </si>
  <si>
    <t>总部</t>
  </si>
  <si>
    <t>邹奇圻</t>
  </si>
  <si>
    <t>龙城国际</t>
  </si>
  <si>
    <t>路平</t>
  </si>
  <si>
    <t>荣华北路</t>
  </si>
  <si>
    <t>花名册入职是15号，是不是15-22？？</t>
  </si>
  <si>
    <t>杨娇</t>
  </si>
  <si>
    <t>郭芬</t>
  </si>
  <si>
    <t>涌泉</t>
  </si>
  <si>
    <t>刘雨佳</t>
  </si>
  <si>
    <t>双流</t>
  </si>
  <si>
    <t>张文卓</t>
  </si>
  <si>
    <t>李文龙</t>
  </si>
  <si>
    <t>是不是从27号开始下店？</t>
  </si>
  <si>
    <t>徐睦垚</t>
  </si>
  <si>
    <t>特殊核算-100</t>
  </si>
  <si>
    <t>不算工资</t>
  </si>
  <si>
    <t>填写</t>
    <phoneticPr fontId="2" type="noConversion"/>
  </si>
  <si>
    <t>选择</t>
    <phoneticPr fontId="2" type="noConversion"/>
  </si>
  <si>
    <t>生成天数</t>
    <phoneticPr fontId="2" type="noConversion"/>
  </si>
  <si>
    <t>表内计算</t>
    <phoneticPr fontId="2" type="noConversion"/>
  </si>
  <si>
    <t>A-b-⑨-当月人员信息①+表内计算</t>
    <phoneticPr fontId="2" type="noConversion"/>
  </si>
  <si>
    <t>？？</t>
    <phoneticPr fontId="2" type="noConversion"/>
  </si>
  <si>
    <t>核算成本</t>
    <phoneticPr fontId="2" type="noConversion"/>
  </si>
  <si>
    <t>①岗位分类</t>
    <phoneticPr fontId="2" type="noConversion"/>
  </si>
  <si>
    <t>②标准设置</t>
    <phoneticPr fontId="2" type="noConversion"/>
  </si>
  <si>
    <t>岗位名称</t>
    <phoneticPr fontId="2" type="noConversion"/>
  </si>
  <si>
    <t>科技部</t>
    <phoneticPr fontId="2" type="noConversion"/>
  </si>
  <si>
    <t>③核算类型</t>
    <phoneticPr fontId="2" type="noConversion"/>
  </si>
  <si>
    <t>核算工资</t>
  </si>
  <si>
    <t>④在岗-请假天数-门店</t>
    <phoneticPr fontId="2" type="noConversion"/>
  </si>
  <si>
    <t>⑤在岗-请假天数-其他</t>
    <phoneticPr fontId="2" type="noConversion"/>
  </si>
  <si>
    <t>拓展部</t>
  </si>
  <si>
    <t>事业三部</t>
  </si>
  <si>
    <t>事业一部</t>
  </si>
  <si>
    <t>沙河</t>
  </si>
  <si>
    <t>事业二部</t>
  </si>
  <si>
    <t>静居寺</t>
  </si>
  <si>
    <t>事业五部</t>
    <phoneticPr fontId="2" type="noConversion"/>
  </si>
  <si>
    <t>培训+手工</t>
  </si>
  <si>
    <t>店助主任</t>
  </si>
  <si>
    <t>事业六部</t>
  </si>
  <si>
    <t>经理</t>
  </si>
  <si>
    <t>健康师保底</t>
  </si>
  <si>
    <t>融创</t>
  </si>
  <si>
    <t>人事主管</t>
  </si>
  <si>
    <t>川师</t>
  </si>
  <si>
    <t>人事专员</t>
  </si>
  <si>
    <t>企划部</t>
  </si>
  <si>
    <t>特殊核算-100</t>
    <phoneticPr fontId="4" type="noConversion"/>
  </si>
  <si>
    <t>荣华南路</t>
  </si>
  <si>
    <t>财务老师</t>
  </si>
  <si>
    <t>财务主管</t>
  </si>
  <si>
    <t>财务总监</t>
  </si>
  <si>
    <t>骑士郡</t>
  </si>
  <si>
    <t>企划</t>
  </si>
  <si>
    <t>企划总监</t>
  </si>
  <si>
    <t>犀浦</t>
  </si>
  <si>
    <t>选址</t>
  </si>
  <si>
    <t>千禧</t>
  </si>
  <si>
    <t>大项目主管</t>
  </si>
  <si>
    <t>亚洲湾</t>
  </si>
  <si>
    <t>大项目老师</t>
  </si>
  <si>
    <t>中和</t>
  </si>
  <si>
    <t>教育部总经理</t>
  </si>
  <si>
    <t>凤凰山</t>
  </si>
  <si>
    <t>教育部老师</t>
  </si>
  <si>
    <t>南湖</t>
  </si>
  <si>
    <t>组长</t>
  </si>
  <si>
    <t>科技老师</t>
  </si>
  <si>
    <t>优品道</t>
  </si>
  <si>
    <t>保洁</t>
  </si>
  <si>
    <t>红光</t>
  </si>
  <si>
    <t>保利</t>
  </si>
  <si>
    <t>川音</t>
  </si>
  <si>
    <t>A-b-⑨-选择及规则设置③+表内核算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</si>
</sst>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 "/>
  </numFmts>
  <fonts count="6" x14ac:knownFonts="1">
    <font>
      <sz val="11"/>
      <color theme="1"/>
      <name val="等线"/>
      <family val="2"/>
      <scheme val="minor"/>
    </font>
    <font>
      <sz val="9"/>
      <color rgb="FF000000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name val="微软雅黑"/>
      <family val="2"/>
      <charset val="134"/>
    </font>
    <font>
      <sz val="9"/>
      <name val="宋体"/>
      <family val="3"/>
      <charset val="134"/>
    </font>
    <font>
      <sz val="9"/>
      <color theme="1"/>
      <name val="微软雅黑"/>
      <family val="2"/>
      <charset val="13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145481734672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58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58" fontId="1" fillId="3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76" fontId="1" fillId="4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77" fontId="3" fillId="6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3" fillId="7" borderId="1" xfId="0" applyFont="1" applyFill="1" applyBorder="1" applyAlignment="1">
      <alignment horizontal="center" vertical="center"/>
    </xf>
    <xf numFmtId="14" fontId="3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3" fillId="7" borderId="0" xfId="0" applyFont="1" applyFill="1" applyAlignment="1">
      <alignment vertical="center"/>
    </xf>
    <xf numFmtId="0" fontId="3" fillId="8" borderId="0" xfId="0" applyFont="1" applyFill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3" fillId="4" borderId="3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4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4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&#24037;&#36164;&#26680;&#31639;%20-7&#26376;\&#9312;7&#26376;-&#32771;&#21220;-final-8.7.xlsx" TargetMode="External"/><Relationship Id="rId1" Type="http://schemas.openxmlformats.org/officeDocument/2006/relationships/externalLinkPath" Target="/Users/Administrator/Desktop/&#24037;&#36164;&#26680;&#31639;%20-7&#26376;/&#9312;7&#26376;-&#32771;&#21220;-final-8.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核算规则"/>
      <sheetName val="基础设置"/>
      <sheetName val="①7月-花名册"/>
      <sheetName val="7月运营"/>
      <sheetName val="②7月-汇总"/>
      <sheetName val="上月未发人员明细"/>
      <sheetName val="Sheet1"/>
    </sheetNames>
    <sheetDataSet>
      <sheetData sheetId="0"/>
      <sheetData sheetId="1">
        <row r="1">
          <cell r="K1" t="str">
            <v>核算类型</v>
          </cell>
          <cell r="L1" t="str">
            <v>核算工资</v>
          </cell>
        </row>
        <row r="2">
          <cell r="K2" t="str">
            <v>培训-60</v>
          </cell>
          <cell r="L2">
            <v>60</v>
          </cell>
        </row>
        <row r="3">
          <cell r="K3" t="str">
            <v>健康师</v>
          </cell>
        </row>
        <row r="4">
          <cell r="K4" t="str">
            <v>培训-80</v>
          </cell>
          <cell r="L4">
            <v>80</v>
          </cell>
        </row>
        <row r="5">
          <cell r="K5" t="str">
            <v>主任</v>
          </cell>
        </row>
        <row r="6">
          <cell r="K6" t="str">
            <v>培训+手工</v>
          </cell>
          <cell r="L6">
            <v>60</v>
          </cell>
        </row>
        <row r="7">
          <cell r="K7" t="str">
            <v>主任保底</v>
          </cell>
          <cell r="L7" t="str">
            <v>保底</v>
          </cell>
        </row>
        <row r="8">
          <cell r="K8" t="str">
            <v>健康师保底</v>
          </cell>
          <cell r="L8" t="str">
            <v>保底</v>
          </cell>
        </row>
        <row r="9">
          <cell r="K9" t="str">
            <v>岗位核算</v>
          </cell>
        </row>
        <row r="10">
          <cell r="K10" t="str">
            <v>不算工资</v>
          </cell>
        </row>
        <row r="11">
          <cell r="K11" t="str">
            <v>特殊核算-100</v>
          </cell>
          <cell r="L11">
            <v>100</v>
          </cell>
        </row>
      </sheetData>
      <sheetData sheetId="2">
        <row r="1">
          <cell r="E1" t="str">
            <v>姓名</v>
          </cell>
          <cell r="T1" t="str">
            <v>7月保底</v>
          </cell>
        </row>
        <row r="2">
          <cell r="E2" t="str">
            <v>易春梅</v>
          </cell>
        </row>
        <row r="3">
          <cell r="E3" t="str">
            <v>江玲</v>
          </cell>
        </row>
        <row r="4">
          <cell r="E4" t="str">
            <v>王瑞琳</v>
          </cell>
        </row>
        <row r="5">
          <cell r="E5" t="str">
            <v>黄小燕</v>
          </cell>
        </row>
        <row r="6">
          <cell r="E6" t="str">
            <v>雷彬燕</v>
          </cell>
        </row>
        <row r="7">
          <cell r="E7" t="str">
            <v>赵玉晓</v>
          </cell>
        </row>
        <row r="8">
          <cell r="E8" t="str">
            <v>张江秀</v>
          </cell>
        </row>
        <row r="9">
          <cell r="E9" t="str">
            <v>雷朝霞</v>
          </cell>
          <cell r="T9">
            <v>4000</v>
          </cell>
        </row>
        <row r="10">
          <cell r="E10" t="str">
            <v>陈雪莲</v>
          </cell>
          <cell r="T10">
            <v>5000</v>
          </cell>
        </row>
        <row r="11">
          <cell r="E11" t="str">
            <v>饶秋华</v>
          </cell>
        </row>
        <row r="12">
          <cell r="E12" t="str">
            <v>莫志英</v>
          </cell>
        </row>
        <row r="13">
          <cell r="E13" t="str">
            <v>刘巧艳</v>
          </cell>
        </row>
        <row r="14">
          <cell r="E14" t="str">
            <v>康红梅</v>
          </cell>
        </row>
        <row r="15">
          <cell r="E15" t="str">
            <v>唐银春</v>
          </cell>
        </row>
        <row r="16">
          <cell r="E16" t="str">
            <v>刘晓丽</v>
          </cell>
        </row>
        <row r="17">
          <cell r="E17" t="str">
            <v>熊艳</v>
          </cell>
        </row>
        <row r="18">
          <cell r="E18" t="str">
            <v>任静</v>
          </cell>
        </row>
        <row r="19">
          <cell r="E19" t="str">
            <v>吴琴</v>
          </cell>
        </row>
        <row r="20">
          <cell r="E20" t="str">
            <v>陈红霞</v>
          </cell>
        </row>
        <row r="21">
          <cell r="E21" t="str">
            <v>孙丽娟</v>
          </cell>
        </row>
        <row r="22">
          <cell r="E22" t="str">
            <v>廖增珍</v>
          </cell>
        </row>
        <row r="23">
          <cell r="E23" t="str">
            <v>李春华</v>
          </cell>
        </row>
        <row r="24">
          <cell r="E24" t="str">
            <v>张候敏</v>
          </cell>
        </row>
        <row r="25">
          <cell r="E25" t="str">
            <v>赵小红</v>
          </cell>
        </row>
        <row r="26">
          <cell r="E26" t="str">
            <v>彭龙惠</v>
          </cell>
        </row>
        <row r="27">
          <cell r="E27" t="str">
            <v>邓雪梅</v>
          </cell>
        </row>
        <row r="28">
          <cell r="E28" t="str">
            <v>高雪</v>
          </cell>
        </row>
        <row r="29">
          <cell r="E29" t="str">
            <v>何婷</v>
          </cell>
        </row>
        <row r="30">
          <cell r="E30" t="str">
            <v>刘慧</v>
          </cell>
        </row>
        <row r="31">
          <cell r="E31" t="str">
            <v>王红红</v>
          </cell>
        </row>
        <row r="32">
          <cell r="E32" t="str">
            <v>秦亚平</v>
          </cell>
        </row>
        <row r="33">
          <cell r="E33" t="str">
            <v>谭莹</v>
          </cell>
        </row>
        <row r="34">
          <cell r="E34" t="str">
            <v>张芮</v>
          </cell>
        </row>
        <row r="35">
          <cell r="E35" t="str">
            <v>张元琼</v>
          </cell>
        </row>
        <row r="36">
          <cell r="E36" t="str">
            <v>王依蕊</v>
          </cell>
        </row>
        <row r="37">
          <cell r="E37" t="str">
            <v>向郑瑶</v>
          </cell>
        </row>
        <row r="38">
          <cell r="E38" t="str">
            <v>唐容</v>
          </cell>
        </row>
        <row r="39">
          <cell r="E39" t="str">
            <v>叶文娟</v>
          </cell>
        </row>
        <row r="40">
          <cell r="E40" t="str">
            <v>渗登措</v>
          </cell>
        </row>
        <row r="41">
          <cell r="E41" t="str">
            <v>邹福贞</v>
          </cell>
        </row>
        <row r="42">
          <cell r="E42" t="str">
            <v>陈怡名</v>
          </cell>
        </row>
        <row r="43">
          <cell r="E43" t="str">
            <v>张丽</v>
          </cell>
        </row>
        <row r="44">
          <cell r="E44" t="str">
            <v>杨金花</v>
          </cell>
        </row>
        <row r="45">
          <cell r="E45" t="str">
            <v>樊琳</v>
          </cell>
        </row>
        <row r="46">
          <cell r="E46" t="str">
            <v>董顺秀</v>
          </cell>
        </row>
        <row r="47">
          <cell r="E47" t="str">
            <v>陈建蓉</v>
          </cell>
        </row>
        <row r="48">
          <cell r="E48" t="str">
            <v>王娇</v>
          </cell>
        </row>
        <row r="49">
          <cell r="E49" t="str">
            <v>黎茂婷</v>
          </cell>
        </row>
        <row r="50">
          <cell r="E50" t="str">
            <v>张艳秋</v>
          </cell>
        </row>
        <row r="51">
          <cell r="E51" t="str">
            <v>陈小琴</v>
          </cell>
        </row>
        <row r="52">
          <cell r="E52" t="str">
            <v>刘恬恬</v>
          </cell>
        </row>
        <row r="53">
          <cell r="E53" t="str">
            <v>苟小春</v>
          </cell>
        </row>
        <row r="54">
          <cell r="E54" t="str">
            <v>李燕</v>
          </cell>
        </row>
        <row r="55">
          <cell r="E55" t="str">
            <v>张小华</v>
          </cell>
        </row>
        <row r="56">
          <cell r="E56" t="str">
            <v>王任燕</v>
          </cell>
        </row>
        <row r="57">
          <cell r="E57" t="str">
            <v>罗萍</v>
          </cell>
        </row>
        <row r="58">
          <cell r="E58" t="str">
            <v>陈萍</v>
          </cell>
          <cell r="T58">
            <v>4000</v>
          </cell>
        </row>
        <row r="59">
          <cell r="E59" t="str">
            <v>吴敏</v>
          </cell>
          <cell r="T59">
            <v>7000</v>
          </cell>
        </row>
        <row r="60">
          <cell r="E60" t="str">
            <v>陈佳丽</v>
          </cell>
        </row>
        <row r="61">
          <cell r="E61" t="str">
            <v>康钦</v>
          </cell>
        </row>
        <row r="62">
          <cell r="E62" t="str">
            <v>聂娟</v>
          </cell>
        </row>
        <row r="63">
          <cell r="E63" t="str">
            <v>马菁</v>
          </cell>
        </row>
        <row r="64">
          <cell r="E64" t="str">
            <v>徐睦垚</v>
          </cell>
        </row>
        <row r="65">
          <cell r="E65" t="str">
            <v>达哇卓玛</v>
          </cell>
        </row>
        <row r="66">
          <cell r="E66" t="str">
            <v>曾雨晴</v>
          </cell>
        </row>
        <row r="67">
          <cell r="E67" t="str">
            <v>但红玉</v>
          </cell>
        </row>
        <row r="68">
          <cell r="E68" t="str">
            <v>梁缘缘</v>
          </cell>
        </row>
        <row r="69">
          <cell r="E69" t="str">
            <v>李萱君</v>
          </cell>
        </row>
        <row r="70">
          <cell r="E70" t="str">
            <v>李思忆</v>
          </cell>
        </row>
        <row r="71">
          <cell r="E71" t="str">
            <v>赵情情</v>
          </cell>
        </row>
        <row r="72">
          <cell r="E72" t="str">
            <v>曹悦</v>
          </cell>
        </row>
        <row r="73">
          <cell r="E73" t="str">
            <v>吴飞雁</v>
          </cell>
          <cell r="T73">
            <v>3500</v>
          </cell>
        </row>
        <row r="74">
          <cell r="E74" t="str">
            <v>尹桂香</v>
          </cell>
          <cell r="T74">
            <v>4000</v>
          </cell>
        </row>
        <row r="75">
          <cell r="E75" t="str">
            <v>张小娟</v>
          </cell>
        </row>
        <row r="76">
          <cell r="E76" t="str">
            <v>刘安琼</v>
          </cell>
        </row>
        <row r="77">
          <cell r="E77" t="str">
            <v>刘晓林</v>
          </cell>
          <cell r="T77">
            <v>5000</v>
          </cell>
        </row>
        <row r="78">
          <cell r="E78" t="str">
            <v>李巧娇</v>
          </cell>
        </row>
        <row r="79">
          <cell r="E79" t="str">
            <v>林萍</v>
          </cell>
        </row>
        <row r="80">
          <cell r="E80" t="str">
            <v>罗雪</v>
          </cell>
        </row>
        <row r="81">
          <cell r="E81" t="str">
            <v>唐宇欣</v>
          </cell>
        </row>
        <row r="82">
          <cell r="E82" t="str">
            <v>李萌</v>
          </cell>
        </row>
        <row r="83">
          <cell r="E83" t="str">
            <v>王如意</v>
          </cell>
        </row>
        <row r="84">
          <cell r="E84" t="str">
            <v>柳全菊</v>
          </cell>
        </row>
        <row r="85">
          <cell r="E85" t="str">
            <v>何琼华</v>
          </cell>
        </row>
        <row r="86">
          <cell r="E86" t="str">
            <v>蒋圆圆</v>
          </cell>
        </row>
        <row r="87">
          <cell r="E87" t="str">
            <v>顾红艳</v>
          </cell>
        </row>
        <row r="88">
          <cell r="E88" t="str">
            <v>郭小丽</v>
          </cell>
        </row>
        <row r="89">
          <cell r="E89" t="str">
            <v>梁婷</v>
          </cell>
        </row>
        <row r="90">
          <cell r="E90" t="str">
            <v>雷娜婷</v>
          </cell>
        </row>
        <row r="91">
          <cell r="E91" t="str">
            <v>刘心怡</v>
          </cell>
        </row>
        <row r="92">
          <cell r="E92" t="str">
            <v>叶美霞</v>
          </cell>
        </row>
        <row r="93">
          <cell r="E93" t="str">
            <v>秦娜</v>
          </cell>
        </row>
        <row r="94">
          <cell r="E94" t="str">
            <v>牟光燕</v>
          </cell>
        </row>
        <row r="95">
          <cell r="E95" t="str">
            <v>王萍</v>
          </cell>
        </row>
        <row r="96">
          <cell r="E96" t="str">
            <v>胡红琳</v>
          </cell>
        </row>
        <row r="97">
          <cell r="E97" t="str">
            <v>谢娟</v>
          </cell>
        </row>
        <row r="98">
          <cell r="E98" t="str">
            <v>陈美合</v>
          </cell>
        </row>
        <row r="99">
          <cell r="E99" t="str">
            <v>郝莉娜</v>
          </cell>
          <cell r="T99">
            <v>3500</v>
          </cell>
        </row>
        <row r="100">
          <cell r="E100" t="str">
            <v>邓丽莉</v>
          </cell>
        </row>
        <row r="101">
          <cell r="E101" t="str">
            <v>张明艳</v>
          </cell>
        </row>
        <row r="102">
          <cell r="E102" t="str">
            <v>马宏梅</v>
          </cell>
        </row>
        <row r="103">
          <cell r="E103" t="str">
            <v>陈洁</v>
          </cell>
        </row>
        <row r="104">
          <cell r="E104" t="str">
            <v>郑加焕</v>
          </cell>
        </row>
        <row r="105">
          <cell r="E105" t="str">
            <v>侯英</v>
          </cell>
        </row>
        <row r="106">
          <cell r="E106" t="str">
            <v>谢德芳</v>
          </cell>
        </row>
        <row r="107">
          <cell r="E107" t="str">
            <v>蒲草</v>
          </cell>
        </row>
        <row r="108">
          <cell r="E108" t="str">
            <v>郑华跃</v>
          </cell>
        </row>
        <row r="109">
          <cell r="E109" t="str">
            <v>李茂</v>
          </cell>
        </row>
        <row r="110">
          <cell r="E110" t="str">
            <v>孙红梅</v>
          </cell>
        </row>
        <row r="111">
          <cell r="E111" t="str">
            <v>黎红花</v>
          </cell>
        </row>
        <row r="112">
          <cell r="E112" t="str">
            <v>蒲艳婷</v>
          </cell>
        </row>
        <row r="113">
          <cell r="E113" t="str">
            <v>刘帆</v>
          </cell>
        </row>
        <row r="114">
          <cell r="E114" t="str">
            <v>杨艳</v>
          </cell>
        </row>
        <row r="115">
          <cell r="E115" t="str">
            <v>肖静梅</v>
          </cell>
        </row>
        <row r="116">
          <cell r="E116" t="str">
            <v>王晓琳</v>
          </cell>
        </row>
        <row r="117">
          <cell r="E117" t="str">
            <v>彭措志玛</v>
          </cell>
        </row>
        <row r="118">
          <cell r="E118" t="str">
            <v>郝中南</v>
          </cell>
        </row>
        <row r="119">
          <cell r="E119" t="str">
            <v>冉芳霞</v>
          </cell>
        </row>
        <row r="120">
          <cell r="E120" t="str">
            <v>谭萍</v>
          </cell>
        </row>
        <row r="121">
          <cell r="E121" t="str">
            <v>陈琳</v>
          </cell>
        </row>
        <row r="122">
          <cell r="E122" t="str">
            <v>罗湘湘</v>
          </cell>
          <cell r="T122">
            <v>4000</v>
          </cell>
        </row>
        <row r="123">
          <cell r="E123" t="str">
            <v>唐玉芳</v>
          </cell>
        </row>
        <row r="124">
          <cell r="E124" t="str">
            <v>王新华</v>
          </cell>
        </row>
        <row r="125">
          <cell r="E125" t="str">
            <v>雷怡</v>
          </cell>
        </row>
        <row r="126">
          <cell r="E126" t="str">
            <v>龙巧云</v>
          </cell>
        </row>
        <row r="127">
          <cell r="E127" t="str">
            <v>张勤</v>
          </cell>
        </row>
        <row r="128">
          <cell r="E128" t="str">
            <v>刘裕琼</v>
          </cell>
        </row>
        <row r="129">
          <cell r="E129" t="str">
            <v>唐施语</v>
          </cell>
        </row>
        <row r="130">
          <cell r="E130" t="str">
            <v>谭福英</v>
          </cell>
          <cell r="T130">
            <v>4000</v>
          </cell>
        </row>
        <row r="131">
          <cell r="E131" t="str">
            <v>李凤</v>
          </cell>
          <cell r="T131">
            <v>4000</v>
          </cell>
        </row>
        <row r="132">
          <cell r="E132" t="str">
            <v>陈嘉仪</v>
          </cell>
        </row>
        <row r="133">
          <cell r="E133" t="str">
            <v>王红</v>
          </cell>
        </row>
        <row r="134">
          <cell r="E134" t="str">
            <v>冷忠翠</v>
          </cell>
        </row>
        <row r="135">
          <cell r="E135" t="str">
            <v>糜清云</v>
          </cell>
        </row>
        <row r="136">
          <cell r="E136" t="str">
            <v>向陈洁</v>
          </cell>
        </row>
        <row r="137">
          <cell r="E137" t="str">
            <v>贺金云</v>
          </cell>
        </row>
        <row r="138">
          <cell r="E138" t="str">
            <v>周静芸</v>
          </cell>
        </row>
        <row r="139">
          <cell r="E139" t="str">
            <v>舒许芳</v>
          </cell>
          <cell r="T139">
            <v>3500</v>
          </cell>
        </row>
        <row r="140">
          <cell r="E140" t="str">
            <v>包竹梅</v>
          </cell>
        </row>
        <row r="141">
          <cell r="E141" t="str">
            <v>欧迎春</v>
          </cell>
        </row>
        <row r="142">
          <cell r="E142" t="str">
            <v>谭芙蓉</v>
          </cell>
        </row>
        <row r="143">
          <cell r="E143" t="str">
            <v>曾玉莲</v>
          </cell>
        </row>
        <row r="144">
          <cell r="E144" t="str">
            <v>彭兰钦</v>
          </cell>
        </row>
        <row r="145">
          <cell r="E145" t="str">
            <v>刘婵琴</v>
          </cell>
        </row>
        <row r="146">
          <cell r="E146" t="str">
            <v>泽仁拉姆</v>
          </cell>
        </row>
        <row r="147">
          <cell r="E147" t="str">
            <v>舒阳</v>
          </cell>
          <cell r="T147">
            <v>4000</v>
          </cell>
        </row>
        <row r="148">
          <cell r="E148" t="str">
            <v>白丽</v>
          </cell>
        </row>
        <row r="149">
          <cell r="E149" t="str">
            <v>郑巧玲</v>
          </cell>
        </row>
        <row r="150">
          <cell r="E150" t="str">
            <v>张廷妍</v>
          </cell>
        </row>
        <row r="151">
          <cell r="E151" t="str">
            <v>杜兰兰</v>
          </cell>
        </row>
        <row r="152">
          <cell r="E152" t="str">
            <v>王显珍</v>
          </cell>
        </row>
        <row r="153">
          <cell r="E153" t="str">
            <v>吴雨欣</v>
          </cell>
        </row>
        <row r="154">
          <cell r="E154" t="str">
            <v>马冬梅</v>
          </cell>
          <cell r="T154">
            <v>4000</v>
          </cell>
        </row>
        <row r="155">
          <cell r="E155" t="str">
            <v>彭莉群</v>
          </cell>
          <cell r="T155">
            <v>3500</v>
          </cell>
        </row>
        <row r="156">
          <cell r="E156" t="str">
            <v>刘金凤</v>
          </cell>
        </row>
        <row r="157">
          <cell r="E157" t="str">
            <v>谢珂欣</v>
          </cell>
        </row>
        <row r="158">
          <cell r="E158" t="str">
            <v>刘霞</v>
          </cell>
        </row>
        <row r="159">
          <cell r="E159" t="str">
            <v>尧丹丹</v>
          </cell>
        </row>
        <row r="160">
          <cell r="E160" t="str">
            <v>李科</v>
          </cell>
        </row>
        <row r="161">
          <cell r="E161" t="str">
            <v>石海力</v>
          </cell>
        </row>
        <row r="162">
          <cell r="E162" t="str">
            <v>付薪燕</v>
          </cell>
        </row>
        <row r="163">
          <cell r="E163" t="str">
            <v>陈定坤</v>
          </cell>
        </row>
        <row r="164">
          <cell r="E164" t="str">
            <v>王桂明</v>
          </cell>
        </row>
        <row r="165">
          <cell r="E165" t="str">
            <v>关晓燕</v>
          </cell>
        </row>
        <row r="166">
          <cell r="E166" t="str">
            <v>唐尹</v>
          </cell>
        </row>
        <row r="167">
          <cell r="E167" t="str">
            <v>贺慧</v>
          </cell>
        </row>
        <row r="168">
          <cell r="E168" t="str">
            <v>李红梅</v>
          </cell>
        </row>
        <row r="169">
          <cell r="E169" t="str">
            <v>龚艳</v>
          </cell>
        </row>
        <row r="170">
          <cell r="E170" t="str">
            <v>余姣姣</v>
          </cell>
        </row>
        <row r="171">
          <cell r="E171" t="str">
            <v>竹艳梅</v>
          </cell>
        </row>
        <row r="172">
          <cell r="E172" t="str">
            <v>叶朝春</v>
          </cell>
          <cell r="T172">
            <v>4000</v>
          </cell>
        </row>
        <row r="173">
          <cell r="E173" t="str">
            <v>喻容</v>
          </cell>
        </row>
        <row r="174">
          <cell r="E174" t="str">
            <v>魏柯</v>
          </cell>
        </row>
        <row r="175">
          <cell r="E175" t="str">
            <v>徐文平</v>
          </cell>
        </row>
        <row r="176">
          <cell r="E176" t="str">
            <v>张欣</v>
          </cell>
        </row>
        <row r="177">
          <cell r="E177" t="str">
            <v>叶璐璐</v>
          </cell>
        </row>
        <row r="178">
          <cell r="E178" t="str">
            <v>周文慧</v>
          </cell>
        </row>
        <row r="179">
          <cell r="E179" t="str">
            <v>张白金</v>
          </cell>
        </row>
        <row r="180">
          <cell r="E180" t="str">
            <v>郑美函</v>
          </cell>
        </row>
        <row r="181">
          <cell r="E181" t="str">
            <v>龚茜</v>
          </cell>
        </row>
        <row r="182">
          <cell r="E182" t="str">
            <v>廖妍</v>
          </cell>
        </row>
        <row r="183">
          <cell r="E183" t="str">
            <v>李彩华</v>
          </cell>
        </row>
        <row r="184">
          <cell r="E184" t="str">
            <v>刘九招</v>
          </cell>
        </row>
        <row r="185">
          <cell r="E185" t="str">
            <v>朱羽</v>
          </cell>
        </row>
        <row r="186">
          <cell r="E186" t="str">
            <v>施凤皎</v>
          </cell>
        </row>
        <row r="187">
          <cell r="E187" t="str">
            <v>高琴</v>
          </cell>
        </row>
        <row r="188">
          <cell r="E188" t="str">
            <v>达卓措</v>
          </cell>
          <cell r="T188">
            <v>3500</v>
          </cell>
        </row>
        <row r="189">
          <cell r="E189" t="str">
            <v>袁玉</v>
          </cell>
        </row>
        <row r="190">
          <cell r="E190" t="str">
            <v>赵静</v>
          </cell>
        </row>
        <row r="191">
          <cell r="E191" t="str">
            <v>赵晴亮</v>
          </cell>
        </row>
        <row r="192">
          <cell r="E192" t="str">
            <v>赵忠芬</v>
          </cell>
        </row>
        <row r="193">
          <cell r="E193" t="str">
            <v>郑丹</v>
          </cell>
        </row>
        <row r="194">
          <cell r="E194" t="str">
            <v>林锶莹</v>
          </cell>
        </row>
        <row r="195">
          <cell r="E195" t="str">
            <v>胡钦秀</v>
          </cell>
        </row>
        <row r="196">
          <cell r="E196" t="str">
            <v>高红艳</v>
          </cell>
        </row>
        <row r="197">
          <cell r="E197" t="str">
            <v>曾怡</v>
          </cell>
          <cell r="T197">
            <v>3500</v>
          </cell>
        </row>
        <row r="198">
          <cell r="E198" t="str">
            <v>张清华</v>
          </cell>
        </row>
        <row r="199">
          <cell r="E199" t="str">
            <v>彭鑫</v>
          </cell>
        </row>
        <row r="200">
          <cell r="E200" t="str">
            <v>李维</v>
          </cell>
        </row>
        <row r="201">
          <cell r="E201" t="str">
            <v>贾琳</v>
          </cell>
        </row>
        <row r="202">
          <cell r="E202" t="str">
            <v>王智慧</v>
          </cell>
        </row>
        <row r="203">
          <cell r="E203" t="str">
            <v>邓笑</v>
          </cell>
        </row>
        <row r="204">
          <cell r="E204" t="str">
            <v>刘香</v>
          </cell>
        </row>
        <row r="205">
          <cell r="E205" t="str">
            <v>刘丽华</v>
          </cell>
          <cell r="T205">
            <v>4000</v>
          </cell>
        </row>
        <row r="206">
          <cell r="E206" t="str">
            <v>周林</v>
          </cell>
        </row>
        <row r="207">
          <cell r="E207" t="str">
            <v>钟秦</v>
          </cell>
        </row>
        <row r="208">
          <cell r="E208" t="str">
            <v>张红霞</v>
          </cell>
        </row>
        <row r="209">
          <cell r="E209" t="str">
            <v>李燕1</v>
          </cell>
        </row>
        <row r="210">
          <cell r="E210" t="str">
            <v>陈世琳</v>
          </cell>
        </row>
        <row r="211">
          <cell r="E211" t="str">
            <v>张林英</v>
          </cell>
        </row>
        <row r="212">
          <cell r="E212" t="str">
            <v>陈燕辉</v>
          </cell>
          <cell r="T212">
            <v>3500</v>
          </cell>
        </row>
        <row r="213">
          <cell r="E213" t="str">
            <v>宋林琳</v>
          </cell>
        </row>
        <row r="214">
          <cell r="E214" t="str">
            <v>马丽亚</v>
          </cell>
        </row>
        <row r="215">
          <cell r="E215" t="str">
            <v>阿衣尔扎</v>
          </cell>
        </row>
        <row r="216">
          <cell r="E216" t="str">
            <v>张霞</v>
          </cell>
        </row>
        <row r="217">
          <cell r="E217" t="str">
            <v>谢双叶</v>
          </cell>
        </row>
        <row r="218">
          <cell r="E218" t="str">
            <v>蒙亦锌</v>
          </cell>
        </row>
        <row r="219">
          <cell r="E219" t="str">
            <v>刘梦蓝</v>
          </cell>
        </row>
        <row r="220">
          <cell r="E220" t="str">
            <v>罗林芳</v>
          </cell>
        </row>
        <row r="221">
          <cell r="E221" t="str">
            <v>汪丽娟</v>
          </cell>
        </row>
        <row r="222">
          <cell r="E222" t="str">
            <v>谭言希</v>
          </cell>
        </row>
        <row r="223">
          <cell r="E223" t="str">
            <v>黄江</v>
          </cell>
        </row>
        <row r="224">
          <cell r="E224" t="str">
            <v>陈琼</v>
          </cell>
        </row>
        <row r="225">
          <cell r="E225" t="str">
            <v>米琪</v>
          </cell>
        </row>
        <row r="226">
          <cell r="E226" t="str">
            <v>尚杨</v>
          </cell>
        </row>
        <row r="227">
          <cell r="E227" t="str">
            <v>钟心悦</v>
          </cell>
        </row>
        <row r="228">
          <cell r="E228" t="str">
            <v>胡祝曲</v>
          </cell>
        </row>
        <row r="229">
          <cell r="E229" t="str">
            <v>谢金梅</v>
          </cell>
        </row>
        <row r="230">
          <cell r="E230" t="str">
            <v>李洪芳</v>
          </cell>
        </row>
        <row r="231">
          <cell r="E231" t="str">
            <v>王维</v>
          </cell>
        </row>
        <row r="232">
          <cell r="E232" t="str">
            <v>罗文文</v>
          </cell>
        </row>
        <row r="233">
          <cell r="E233" t="str">
            <v>任艺</v>
          </cell>
        </row>
        <row r="234">
          <cell r="E234" t="str">
            <v>贺丽</v>
          </cell>
        </row>
        <row r="235">
          <cell r="E235" t="str">
            <v>殷小燕</v>
          </cell>
        </row>
        <row r="236">
          <cell r="E236" t="str">
            <v>李海瑛</v>
          </cell>
          <cell r="T236">
            <v>5000</v>
          </cell>
        </row>
        <row r="237">
          <cell r="E237" t="str">
            <v>邹孟君</v>
          </cell>
          <cell r="T237">
            <v>4000</v>
          </cell>
        </row>
        <row r="238">
          <cell r="E238" t="str">
            <v>彭羽佳</v>
          </cell>
          <cell r="T238">
            <v>4000</v>
          </cell>
        </row>
        <row r="239">
          <cell r="E239" t="str">
            <v>朱成芳</v>
          </cell>
          <cell r="T239">
            <v>5500</v>
          </cell>
        </row>
        <row r="240">
          <cell r="E240" t="str">
            <v>翁玲</v>
          </cell>
          <cell r="T240">
            <v>6000</v>
          </cell>
        </row>
        <row r="241">
          <cell r="E241" t="str">
            <v>王能琴</v>
          </cell>
          <cell r="T241">
            <v>5000</v>
          </cell>
        </row>
        <row r="242">
          <cell r="E242" t="str">
            <v>涂莹丹</v>
          </cell>
          <cell r="T242">
            <v>3500</v>
          </cell>
        </row>
        <row r="243">
          <cell r="E243" t="str">
            <v>葛敏</v>
          </cell>
        </row>
        <row r="244">
          <cell r="E244" t="str">
            <v>袁小兵</v>
          </cell>
        </row>
        <row r="245">
          <cell r="E245" t="str">
            <v>徐登毅</v>
          </cell>
        </row>
        <row r="246">
          <cell r="E246" t="str">
            <v>范时依</v>
          </cell>
        </row>
        <row r="247">
          <cell r="E247" t="str">
            <v>吴小强</v>
          </cell>
        </row>
        <row r="248">
          <cell r="E248" t="str">
            <v>宁燕</v>
          </cell>
        </row>
        <row r="249">
          <cell r="E249" t="str">
            <v>杨苹</v>
          </cell>
        </row>
        <row r="250">
          <cell r="E250" t="str">
            <v>赵倩</v>
          </cell>
        </row>
        <row r="251">
          <cell r="E251" t="str">
            <v>梁诗雨</v>
          </cell>
        </row>
        <row r="252">
          <cell r="E252" t="str">
            <v>郭思瑞</v>
          </cell>
        </row>
        <row r="253">
          <cell r="E253" t="str">
            <v>文倩</v>
          </cell>
        </row>
        <row r="254">
          <cell r="E254" t="str">
            <v>刘佳</v>
          </cell>
        </row>
        <row r="255">
          <cell r="E255" t="str">
            <v>杨磊</v>
          </cell>
        </row>
        <row r="256">
          <cell r="E256" t="str">
            <v>钱园</v>
          </cell>
        </row>
        <row r="257">
          <cell r="E257" t="str">
            <v>李吉原</v>
          </cell>
        </row>
        <row r="258">
          <cell r="E258" t="str">
            <v>黄桂琴</v>
          </cell>
        </row>
        <row r="259">
          <cell r="E259" t="str">
            <v>詹芳英</v>
          </cell>
        </row>
        <row r="260">
          <cell r="E260" t="str">
            <v>陈思思</v>
          </cell>
        </row>
        <row r="261">
          <cell r="E261" t="str">
            <v>李洁</v>
          </cell>
        </row>
        <row r="262">
          <cell r="E262" t="str">
            <v>马小英</v>
          </cell>
        </row>
        <row r="263">
          <cell r="E263" t="str">
            <v>欧阳敏</v>
          </cell>
        </row>
        <row r="264">
          <cell r="E264" t="str">
            <v>程燕</v>
          </cell>
        </row>
        <row r="265">
          <cell r="E265" t="str">
            <v>肖倩</v>
          </cell>
        </row>
        <row r="266">
          <cell r="E266" t="str">
            <v>王丽娟</v>
          </cell>
        </row>
        <row r="267">
          <cell r="E267" t="str">
            <v>蓝海英</v>
          </cell>
        </row>
        <row r="268">
          <cell r="E268" t="str">
            <v>夏萍</v>
          </cell>
        </row>
        <row r="269">
          <cell r="E269" t="str">
            <v>王方贤</v>
          </cell>
        </row>
        <row r="270">
          <cell r="E270" t="str">
            <v>杨琴</v>
          </cell>
        </row>
        <row r="271">
          <cell r="E271" t="str">
            <v>赵美艳</v>
          </cell>
        </row>
        <row r="272">
          <cell r="E272" t="str">
            <v>邹盼</v>
          </cell>
        </row>
        <row r="273">
          <cell r="E273" t="str">
            <v>郭兰</v>
          </cell>
        </row>
        <row r="274">
          <cell r="E274" t="str">
            <v>戴林</v>
          </cell>
        </row>
        <row r="275">
          <cell r="E275" t="str">
            <v>蒲俊峰</v>
          </cell>
        </row>
        <row r="276">
          <cell r="E276" t="str">
            <v>张雪颖</v>
          </cell>
        </row>
        <row r="277">
          <cell r="E277" t="str">
            <v>张雨露</v>
          </cell>
        </row>
        <row r="278">
          <cell r="E278" t="str">
            <v>刘祖红</v>
          </cell>
        </row>
        <row r="279">
          <cell r="E279" t="str">
            <v>谢宗富</v>
          </cell>
        </row>
        <row r="280">
          <cell r="E280" t="str">
            <v>余文</v>
          </cell>
        </row>
        <row r="281">
          <cell r="E281" t="str">
            <v>王洪武</v>
          </cell>
        </row>
        <row r="282">
          <cell r="E282" t="str">
            <v>王国英</v>
          </cell>
          <cell r="T282">
            <v>600</v>
          </cell>
        </row>
        <row r="283">
          <cell r="E283" t="str">
            <v>周莉</v>
          </cell>
          <cell r="T283">
            <v>1400</v>
          </cell>
        </row>
        <row r="284">
          <cell r="E284" t="str">
            <v>吴斌</v>
          </cell>
          <cell r="T284">
            <v>1000</v>
          </cell>
        </row>
        <row r="285">
          <cell r="E285" t="str">
            <v>吴斌</v>
          </cell>
          <cell r="T285">
            <v>1200</v>
          </cell>
        </row>
        <row r="286">
          <cell r="E286" t="str">
            <v>杨汉玉</v>
          </cell>
          <cell r="T286">
            <v>3200</v>
          </cell>
        </row>
        <row r="287">
          <cell r="E287" t="str">
            <v>杨润琼</v>
          </cell>
          <cell r="T287">
            <v>3200</v>
          </cell>
        </row>
        <row r="288">
          <cell r="E288" t="str">
            <v>刘期秀</v>
          </cell>
        </row>
        <row r="289">
          <cell r="E289" t="str">
            <v>林玉琼</v>
          </cell>
          <cell r="T289">
            <v>1200</v>
          </cell>
        </row>
        <row r="290">
          <cell r="E290" t="str">
            <v>王秀华</v>
          </cell>
          <cell r="T290">
            <v>1200</v>
          </cell>
        </row>
        <row r="291">
          <cell r="E291" t="str">
            <v>刘陈秀</v>
          </cell>
          <cell r="T291">
            <v>1300</v>
          </cell>
        </row>
        <row r="292">
          <cell r="E292" t="str">
            <v>钟术群</v>
          </cell>
        </row>
        <row r="293">
          <cell r="E293" t="str">
            <v>郑竹兰</v>
          </cell>
          <cell r="T293">
            <v>320</v>
          </cell>
        </row>
        <row r="294">
          <cell r="E294" t="str">
            <v>陈春蓉</v>
          </cell>
          <cell r="T294">
            <v>2903.22580645161</v>
          </cell>
        </row>
        <row r="295">
          <cell r="E295" t="str">
            <v>陈明秀</v>
          </cell>
          <cell r="T295">
            <v>1200</v>
          </cell>
        </row>
        <row r="296">
          <cell r="E296" t="str">
            <v>许开会</v>
          </cell>
          <cell r="T296">
            <v>1300</v>
          </cell>
        </row>
        <row r="297">
          <cell r="E297" t="str">
            <v>蒋治琼</v>
          </cell>
          <cell r="T297">
            <v>1200</v>
          </cell>
        </row>
        <row r="298">
          <cell r="E298" t="str">
            <v>曾志芬</v>
          </cell>
          <cell r="T298">
            <v>1200</v>
          </cell>
        </row>
        <row r="299">
          <cell r="E299" t="str">
            <v>罗广秀</v>
          </cell>
          <cell r="T299">
            <v>1400</v>
          </cell>
        </row>
        <row r="300">
          <cell r="E300" t="str">
            <v>何先会</v>
          </cell>
          <cell r="T300">
            <v>1500</v>
          </cell>
        </row>
        <row r="301">
          <cell r="E301" t="str">
            <v>陈德芳</v>
          </cell>
          <cell r="T301">
            <v>1400</v>
          </cell>
        </row>
        <row r="302">
          <cell r="E302" t="str">
            <v>邓成分</v>
          </cell>
          <cell r="T302">
            <v>1300</v>
          </cell>
        </row>
        <row r="303">
          <cell r="E303" t="str">
            <v>刘胜琼</v>
          </cell>
          <cell r="T303">
            <v>1200</v>
          </cell>
        </row>
        <row r="304">
          <cell r="E304" t="str">
            <v>陈文先</v>
          </cell>
          <cell r="T304">
            <v>1100</v>
          </cell>
        </row>
        <row r="305">
          <cell r="E305" t="str">
            <v>杨则琼</v>
          </cell>
          <cell r="T305">
            <v>1400</v>
          </cell>
        </row>
        <row r="306">
          <cell r="E306" t="str">
            <v>李培英</v>
          </cell>
          <cell r="T306">
            <v>1445.16129032258</v>
          </cell>
        </row>
        <row r="307">
          <cell r="E307" t="str">
            <v>陈永秀</v>
          </cell>
          <cell r="T307">
            <v>1200</v>
          </cell>
        </row>
        <row r="308">
          <cell r="E308" t="str">
            <v>李大英</v>
          </cell>
          <cell r="T308">
            <v>1161.2903225806499</v>
          </cell>
        </row>
        <row r="309">
          <cell r="E309" t="str">
            <v>范世琼</v>
          </cell>
          <cell r="T309">
            <v>1064.5161290322601</v>
          </cell>
        </row>
        <row r="310">
          <cell r="E310" t="str">
            <v>倪巧琼</v>
          </cell>
          <cell r="T310">
            <v>1300</v>
          </cell>
        </row>
        <row r="311">
          <cell r="E311" t="str">
            <v>颜香兰</v>
          </cell>
          <cell r="T311">
            <v>1200</v>
          </cell>
        </row>
        <row r="312">
          <cell r="E312" t="str">
            <v>刘治菊</v>
          </cell>
          <cell r="T312">
            <v>3000</v>
          </cell>
        </row>
        <row r="313">
          <cell r="E313" t="str">
            <v>陈珊珊</v>
          </cell>
        </row>
        <row r="314">
          <cell r="E314" t="str">
            <v>安家晴</v>
          </cell>
        </row>
        <row r="315">
          <cell r="E315" t="str">
            <v>刘雨佳</v>
          </cell>
          <cell r="T315">
            <v>1806.4516129032299</v>
          </cell>
        </row>
        <row r="316">
          <cell r="E316" t="str">
            <v>谢翠华</v>
          </cell>
        </row>
        <row r="317">
          <cell r="E317" t="str">
            <v>袁晓梅</v>
          </cell>
        </row>
        <row r="318">
          <cell r="E318" t="str">
            <v>孙鲜</v>
          </cell>
        </row>
        <row r="319">
          <cell r="E319" t="str">
            <v>陈春秀</v>
          </cell>
        </row>
        <row r="320">
          <cell r="E320" t="str">
            <v>郑晓芳</v>
          </cell>
        </row>
        <row r="321">
          <cell r="E321" t="str">
            <v>曾小凤</v>
          </cell>
          <cell r="T321">
            <v>2483.8709677419401</v>
          </cell>
        </row>
        <row r="322">
          <cell r="E322" t="str">
            <v>邹奇圻</v>
          </cell>
        </row>
        <row r="323">
          <cell r="E323" t="str">
            <v>路平</v>
          </cell>
        </row>
        <row r="324">
          <cell r="E324" t="str">
            <v>康丹</v>
          </cell>
        </row>
        <row r="325">
          <cell r="E325" t="str">
            <v>尹佩佩</v>
          </cell>
          <cell r="T325">
            <v>1774.1935483871</v>
          </cell>
        </row>
        <row r="326">
          <cell r="E326" t="str">
            <v>周柏燚</v>
          </cell>
        </row>
        <row r="327">
          <cell r="E327" t="str">
            <v>李文龙</v>
          </cell>
        </row>
        <row r="328">
          <cell r="E328" t="str">
            <v>张文卓</v>
          </cell>
          <cell r="T328">
            <v>2258.0645161290299</v>
          </cell>
        </row>
        <row r="329">
          <cell r="E329" t="str">
            <v>曹煦菡</v>
          </cell>
        </row>
        <row r="330">
          <cell r="E330" t="str">
            <v>蹇雨珊</v>
          </cell>
        </row>
        <row r="331">
          <cell r="E331" t="str">
            <v>赵圆缘</v>
          </cell>
        </row>
        <row r="332">
          <cell r="E332" t="str">
            <v>李从丽</v>
          </cell>
        </row>
        <row r="333">
          <cell r="E333" t="str">
            <v>杨慧琳</v>
          </cell>
        </row>
        <row r="334">
          <cell r="E334" t="str">
            <v>袁琳育</v>
          </cell>
        </row>
        <row r="335">
          <cell r="E335" t="str">
            <v>蒲敏</v>
          </cell>
        </row>
        <row r="336">
          <cell r="E336" t="str">
            <v>黄芬</v>
          </cell>
        </row>
        <row r="337">
          <cell r="E337" t="str">
            <v>吴英</v>
          </cell>
        </row>
        <row r="338">
          <cell r="E338" t="str">
            <v>杨娇</v>
          </cell>
        </row>
        <row r="339">
          <cell r="E339" t="str">
            <v>郭芬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Y33"/>
  <sheetViews>
    <sheetView workbookViewId="0">
      <selection activeCell="E36" sqref="E36"/>
    </sheetView>
  </sheetViews>
  <sheetFormatPr defaultColWidth="9" defaultRowHeight="19.5" customHeight="1" x14ac:dyDescent="0.2"/>
  <cols>
    <col min="1" max="1" width="4.5" style="4" customWidth="1"/>
    <col min="2" max="3" width="14.875" style="4" customWidth="1"/>
    <col min="4" max="4" width="14.75" style="4" customWidth="1"/>
    <col min="5" max="6" width="14.875" style="4" customWidth="1"/>
    <col min="7" max="7" width="10.875" style="5" customWidth="1"/>
    <col min="8" max="8" width="13.625" style="4" customWidth="1"/>
    <col min="9" max="9" width="11.5" style="4" bestFit="1" customWidth="1"/>
    <col min="10" max="12" width="10.25" style="8" customWidth="1"/>
    <col min="13" max="13" width="9" style="9"/>
    <col min="14" max="18" width="0" style="8" hidden="1" customWidth="1"/>
    <col min="19" max="19" width="27.25" style="55" bestFit="1" customWidth="1"/>
    <col min="20" max="20" width="17.125" style="10" customWidth="1"/>
    <col min="21" max="21" width="10.875" style="10" customWidth="1"/>
    <col min="22" max="22" width="10.375" style="11" customWidth="1"/>
    <col min="23" max="23" width="24.625" style="11" customWidth="1"/>
    <col min="24" max="16384" width="9" style="8"/>
  </cols>
  <sheetData>
    <row r="2" spans="1:25" ht="19.5" customHeight="1" x14ac:dyDescent="0.2">
      <c r="B2" s="4" t="s">
        <v>40</v>
      </c>
      <c r="C2" s="4" t="s">
        <v>40</v>
      </c>
      <c r="D2" s="4" t="s">
        <v>40</v>
      </c>
      <c r="E2" s="4" t="s">
        <v>40</v>
      </c>
      <c r="F2" s="4" t="s">
        <v>40</v>
      </c>
      <c r="G2" s="5" t="s">
        <v>40</v>
      </c>
      <c r="H2" s="4" t="s">
        <v>41</v>
      </c>
      <c r="I2" s="4" t="s">
        <v>41</v>
      </c>
      <c r="J2" s="8" t="s">
        <v>42</v>
      </c>
      <c r="K2" s="8" t="s">
        <v>42</v>
      </c>
      <c r="L2" s="8" t="s">
        <v>42</v>
      </c>
      <c r="M2" s="8" t="s">
        <v>42</v>
      </c>
      <c r="S2" s="55" t="s">
        <v>178</v>
      </c>
      <c r="T2" s="10" t="s">
        <v>59</v>
      </c>
      <c r="U2" s="10" t="s">
        <v>60</v>
      </c>
      <c r="V2" s="10" t="s">
        <v>60</v>
      </c>
    </row>
    <row r="3" spans="1:25" ht="14.25" x14ac:dyDescent="0.2">
      <c r="A3" s="1" t="s">
        <v>0</v>
      </c>
      <c r="B3" s="1" t="s">
        <v>1</v>
      </c>
      <c r="C3" s="1" t="s">
        <v>2</v>
      </c>
      <c r="D3" s="1" t="s">
        <v>43</v>
      </c>
      <c r="E3" s="1" t="s">
        <v>3</v>
      </c>
      <c r="F3" s="1" t="s">
        <v>4</v>
      </c>
      <c r="G3" s="2" t="s">
        <v>5</v>
      </c>
      <c r="H3" s="1" t="s">
        <v>6</v>
      </c>
      <c r="I3" s="1" t="s">
        <v>7</v>
      </c>
      <c r="J3" s="2">
        <v>45748</v>
      </c>
      <c r="K3" s="2">
        <v>45778</v>
      </c>
      <c r="L3" s="2">
        <v>45809</v>
      </c>
      <c r="M3" s="12">
        <v>45839</v>
      </c>
      <c r="N3" s="2">
        <v>45870</v>
      </c>
      <c r="O3" s="2">
        <v>45901</v>
      </c>
      <c r="P3" s="2">
        <v>45931</v>
      </c>
      <c r="Q3" s="2">
        <v>45962</v>
      </c>
      <c r="R3" s="2">
        <v>45992</v>
      </c>
      <c r="S3" s="13" t="s">
        <v>44</v>
      </c>
      <c r="T3" s="13" t="s">
        <v>58</v>
      </c>
      <c r="U3" s="14" t="s">
        <v>45</v>
      </c>
      <c r="V3" s="14" t="s">
        <v>61</v>
      </c>
      <c r="W3" s="13" t="s">
        <v>46</v>
      </c>
      <c r="X3" s="8">
        <v>2025</v>
      </c>
      <c r="Y3" s="8">
        <v>6</v>
      </c>
    </row>
    <row r="4" spans="1:25" ht="14.25" x14ac:dyDescent="0.2">
      <c r="A4" s="3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5" t="s">
        <v>13</v>
      </c>
      <c r="H4" s="6">
        <v>43222</v>
      </c>
      <c r="I4" s="7"/>
      <c r="J4" s="8">
        <f>MAX(0,MIN(IF($I$4="",EOMONTH(DATE(YEAR(J3),MONTH(J3),1),0),$I$4),EOMONTH(DATE(YEAR(J3),MONTH(J3),1),0))-MAX($H$4,DATE(YEAR(J3),MONTH(J3),1))+1)</f>
        <v>30</v>
      </c>
      <c r="K4" s="8">
        <f>MAX(0,MIN(IF(I4="",EOMONTH(DATE(YEAR($K$3),MONTH($K$3),1),0),I4),EOMONTH(DATE(YEAR($K$3),MONTH($K$3),1),0))-MAX(H4,DATE(YEAR($K$3),MONTH($K$3),1))+1)</f>
        <v>31</v>
      </c>
      <c r="L4" s="8">
        <f>MAX(0,MIN(IF(I4="",EOMONTH(DATE(YEAR($L$3),MONTH($L$3),1),0),I4),EOMONTH(DATE(YEAR($L$3),MONTH($L$3),1),0))-MAX(H4,DATE(YEAR($L$3),MONTH($L$3),1))+1)</f>
        <v>30</v>
      </c>
      <c r="M4" s="9">
        <f>MAX(0,MIN(IF(I4="",EOMONTH(DATE(YEAR($M$3),MONTH($M$3),1),0),I4),EOMONTH(DATE(YEAR($M$3),MONTH($M$3),1),0))-MAX(H4,DATE(YEAR($M$3),MONTH($M$3),1))+1)</f>
        <v>31</v>
      </c>
      <c r="N4" s="8">
        <f>MAX(0,MIN(IF(I4="",EOMONTH(DATE(YEAR($N$3),MONTH($N$3),1),0),I4),EOMONTH(DATE(YEAR($N$3),MONTH($N$3),1),0))-MAX(H4,DATE(YEAR($N$3),MONTH($N$3),1))+1)</f>
        <v>31</v>
      </c>
      <c r="O4" s="8">
        <f>MAX(0,MIN(IF(I4="",EOMONTH(DATE(YEAR($O$3),MONTH($O$3),1),0),I4),EOMONTH(DATE(YEAR($O$3),MONTH($O$3),1),0))-MAX(H4,DATE(YEAR($O$3),MONTH($O$3),1))+1)</f>
        <v>30</v>
      </c>
      <c r="P4" s="8">
        <f>MAX(0,MIN(IF(I4="",EOMONTH(DATE(YEAR($P$3),MONTH($P$3),1),0),I4),EOMONTH(DATE(YEAR($P$3),MONTH($P$3),1),0))-MAX(H4,DATE(YEAR($P$3),MONTH($P$3),1))+1)</f>
        <v>31</v>
      </c>
      <c r="Q4" s="8">
        <f>MAX(0,MIN(IF(I4="",EOMONTH(DATE(YEAR($Q$3),MONTH($Q$3),1),0),I4),EOMONTH(DATE(YEAR($Q$3),MONTH($Q$3),1),0))-MAX(H4,DATE(YEAR($Q$3),MONTH($Q$3),1))+1)</f>
        <v>30</v>
      </c>
      <c r="R4" s="8">
        <f>MAX(0,MIN(IF(I4="",EOMONTH(DATE(YEAR($R$3),MONTH($R$3),1),0),I4),EOMONTH(DATE(YEAR($R$3),MONTH($R$3),1),0))-MAX(H4,DATE(YEAR($R$3),MONTH($R$3),1))+1)</f>
        <v>31</v>
      </c>
      <c r="S4" s="55">
        <f>IF(G4="事业部",LOOKUP(M4,'A-b-⑨-选择及规则设置③'!$M$2:$M$6,'A-b-⑨-选择及规则设置③'!$N$2:$N$6),IF(G4="总部",LOOKUP(M4,'A-b-⑨-选择及规则设置③'!$P$2:$P$7,'A-b-⑨-选择及规则设置③'!$Q$2:$Q$7),IF(G4="拓展部",LOOKUP(M4,'A-b-⑨-选择及规则设置③'!$P$2:$P$7,'A-b-⑨-选择及规则设置③'!$R$2:$R$7),5000)))</f>
        <v>4</v>
      </c>
      <c r="T4" s="10">
        <v>20</v>
      </c>
    </row>
    <row r="5" spans="1:25" ht="14.25" x14ac:dyDescent="0.2">
      <c r="A5" s="3">
        <v>2</v>
      </c>
      <c r="B5" s="4" t="s">
        <v>8</v>
      </c>
      <c r="C5" s="4" t="s">
        <v>14</v>
      </c>
      <c r="D5" s="4" t="s">
        <v>15</v>
      </c>
      <c r="E5" s="4" t="s">
        <v>16</v>
      </c>
      <c r="F5" s="4" t="s">
        <v>12</v>
      </c>
      <c r="G5" s="5" t="s">
        <v>13</v>
      </c>
      <c r="H5" s="6">
        <v>44200</v>
      </c>
      <c r="I5" s="7"/>
      <c r="J5" s="8">
        <f>MAX(0,MIN(IF(I5="",EOMONTH(DATE(YEAR($J$3),MONTH($J$3),1),0),I5),EOMONTH(DATE(YEAR($J$3),MONTH($J$3),1),0))-MAX(H5,DATE(YEAR($J$3),MONTH($J$3),1))+1)</f>
        <v>30</v>
      </c>
      <c r="K5" s="8">
        <f>MAX(0,MIN(IF(I5="",EOMONTH(DATE(YEAR($K$3),MONTH($K$3),1),0),I5),EOMONTH(DATE(YEAR($K$3),MONTH($K$3),1),0))-MAX(H5,DATE(YEAR($K$3),MONTH($K$3),1))+1)</f>
        <v>31</v>
      </c>
      <c r="L5" s="8">
        <f>MAX(0,MIN(IF(I5="",EOMONTH(DATE(YEAR($L$3),MONTH($L$3),1),0),I5),EOMONTH(DATE(YEAR($L$3),MONTH($L$3),1),0))-MAX(H5,DATE(YEAR($L$3),MONTH($L$3),1))+1)</f>
        <v>30</v>
      </c>
      <c r="M5" s="9">
        <f>MAX(0,MIN(IF(I5="",EOMONTH(DATE(YEAR($M$3),MONTH($M$3),1),0),I5),EOMONTH(DATE(YEAR($M$3),MONTH($M$3),1),0))-MAX(H5,DATE(YEAR($M$3),MONTH($M$3),1))+1)</f>
        <v>31</v>
      </c>
      <c r="N5" s="8">
        <f>MAX(0,MIN(IF(I5="",EOMONTH(DATE(YEAR($N$3),MONTH($N$3),1),0),I5),EOMONTH(DATE(YEAR($N$3),MONTH($N$3),1),0))-MAX(H5,DATE(YEAR($N$3),MONTH($N$3),1))+1)</f>
        <v>31</v>
      </c>
      <c r="O5" s="8">
        <f>MAX(0,MIN(IF(I5="",EOMONTH(DATE(YEAR($O$3),MONTH($O$3),1),0),I5),EOMONTH(DATE(YEAR($O$3),MONTH($O$3),1),0))-MAX(H5,DATE(YEAR($O$3),MONTH($O$3),1))+1)</f>
        <v>30</v>
      </c>
      <c r="P5" s="8">
        <f>MAX(0,MIN(IF(I5="",EOMONTH(DATE(YEAR($P$3),MONTH($P$3),1),0),I5),EOMONTH(DATE(YEAR($P$3),MONTH($P$3),1),0))-MAX(H5,DATE(YEAR($P$3),MONTH($P$3),1))+1)</f>
        <v>31</v>
      </c>
      <c r="Q5" s="8">
        <f>MAX(0,MIN(IF(I5="",EOMONTH(DATE(YEAR($Q$3),MONTH($Q$3),1),0),I5),EOMONTH(DATE(YEAR($Q$3),MONTH($Q$3),1),0))-MAX(H5,DATE(YEAR($Q$3),MONTH($Q$3),1))+1)</f>
        <v>30</v>
      </c>
      <c r="R5" s="8">
        <f>MAX(0,MIN(IF(I5="",EOMONTH(DATE(YEAR($R$3),MONTH($R$3),1),0),I5),EOMONTH(DATE(YEAR($R$3),MONTH($R$3),1),0))-MAX(H5,DATE(YEAR($R$3),MONTH($R$3),1))+1)</f>
        <v>31</v>
      </c>
      <c r="S5" s="55">
        <f>IF(G5="事业部",LOOKUP(M5,'A-b-⑨-选择及规则设置③'!$M$2:$M$6,'A-b-⑨-选择及规则设置③'!$N$2:$N$6),IF(G5="总部",LOOKUP(M5,'A-b-⑨-选择及规则设置③'!$P$2:$P$7,'A-b-⑨-选择及规则设置③'!$Q$2:$Q$7),IF(G5="拓展部",LOOKUP(M5,'A-b-⑨-选择及规则设置③'!$P$2:$P$7,'A-b-⑨-选择及规则设置③'!$R$2:$R$7),5000)))</f>
        <v>4</v>
      </c>
      <c r="T5" s="10">
        <v>30</v>
      </c>
    </row>
    <row r="6" spans="1:25" ht="14.25" x14ac:dyDescent="0.2">
      <c r="A6" s="3">
        <v>3</v>
      </c>
      <c r="B6" s="4" t="s">
        <v>8</v>
      </c>
      <c r="C6" s="4" t="s">
        <v>17</v>
      </c>
      <c r="D6" s="4" t="s">
        <v>15</v>
      </c>
      <c r="E6" s="4" t="s">
        <v>18</v>
      </c>
      <c r="F6" s="4" t="s">
        <v>12</v>
      </c>
      <c r="G6" s="5" t="s">
        <v>13</v>
      </c>
      <c r="H6" s="6">
        <v>43291</v>
      </c>
      <c r="I6" s="7"/>
      <c r="J6" s="8">
        <f>MAX(0,MIN(IF(I6="",EOMONTH(DATE(YEAR($J$3),MONTH($J$3),1),0),I6),EOMONTH(DATE(YEAR($J$3),MONTH($J$3),1),0))-MAX(H6,DATE(YEAR($J$3),MONTH($J$3),1))+1)</f>
        <v>30</v>
      </c>
      <c r="K6" s="8">
        <f>MAX(0,MIN(IF(I6="",EOMONTH(DATE(YEAR($K$3),MONTH($K$3),1),0),I6),EOMONTH(DATE(YEAR($K$3),MONTH($K$3),1),0))-MAX(H6,DATE(YEAR($K$3),MONTH($K$3),1))+1)</f>
        <v>31</v>
      </c>
      <c r="L6" s="8">
        <f>MAX(0,MIN(IF(I6="",EOMONTH(DATE(YEAR($L$3),MONTH($L$3),1),0),I6),EOMONTH(DATE(YEAR($L$3),MONTH($L$3),1),0))-MAX(H6,DATE(YEAR($L$3),MONTH($L$3),1))+1)</f>
        <v>30</v>
      </c>
      <c r="M6" s="9">
        <f>MAX(0,MIN(IF(I6="",EOMONTH(DATE(YEAR($M$3),MONTH($M$3),1),0),I6),EOMONTH(DATE(YEAR($M$3),MONTH($M$3),1),0))-MAX(H6,DATE(YEAR($M$3),MONTH($M$3),1))+1)</f>
        <v>31</v>
      </c>
      <c r="N6" s="8">
        <f>MAX(0,MIN(IF(I6="",EOMONTH(DATE(YEAR($N$3),MONTH($N$3),1),0),I6),EOMONTH(DATE(YEAR($N$3),MONTH($N$3),1),0))-MAX(H6,DATE(YEAR($N$3),MONTH($N$3),1))+1)</f>
        <v>31</v>
      </c>
      <c r="O6" s="8">
        <f>MAX(0,MIN(IF(I6="",EOMONTH(DATE(YEAR($O$3),MONTH($O$3),1),0),I6),EOMONTH(DATE(YEAR($O$3),MONTH($O$3),1),0))-MAX(H6,DATE(YEAR($O$3),MONTH($O$3),1))+1)</f>
        <v>30</v>
      </c>
      <c r="P6" s="8">
        <f>MAX(0,MIN(IF(I6="",EOMONTH(DATE(YEAR($P$3),MONTH($P$3),1),0),I6),EOMONTH(DATE(YEAR($P$3),MONTH($P$3),1),0))-MAX(H6,DATE(YEAR($P$3),MONTH($P$3),1))+1)</f>
        <v>31</v>
      </c>
      <c r="Q6" s="8">
        <f>MAX(0,MIN(IF(I6="",EOMONTH(DATE(YEAR($Q$3),MONTH($Q$3),1),0),I6),EOMONTH(DATE(YEAR($Q$3),MONTH($Q$3),1),0))-MAX(H6,DATE(YEAR($Q$3),MONTH($Q$3),1))+1)</f>
        <v>30</v>
      </c>
      <c r="R6" s="8">
        <f>MAX(0,MIN(IF(I6="",EOMONTH(DATE(YEAR($R$3),MONTH($R$3),1),0),I6),EOMONTH(DATE(YEAR($R$3),MONTH($R$3),1),0))-MAX(H6,DATE(YEAR($R$3),MONTH($R$3),1))+1)</f>
        <v>31</v>
      </c>
      <c r="S6" s="55">
        <f>IF(G6="事业部",LOOKUP(M6,'A-b-⑨-选择及规则设置③'!$M$2:$M$6,'A-b-⑨-选择及规则设置③'!$N$2:$N$6),IF(G6="总部",LOOKUP(M6,'A-b-⑨-选择及规则设置③'!$P$2:$P$7,'A-b-⑨-选择及规则设置③'!$Q$2:$Q$7),IF(G6="拓展部",LOOKUP(M6,'A-b-⑨-选择及规则设置③'!$P$2:$P$7,'A-b-⑨-选择及规则设置③'!$R$2:$R$7),5000)))</f>
        <v>4</v>
      </c>
      <c r="T6" s="10">
        <v>100</v>
      </c>
    </row>
    <row r="7" spans="1:25" ht="14.25" x14ac:dyDescent="0.2">
      <c r="A7" s="3">
        <v>4</v>
      </c>
      <c r="B7" s="4" t="s">
        <v>8</v>
      </c>
      <c r="C7" s="4" t="s">
        <v>17</v>
      </c>
      <c r="D7" s="4" t="s">
        <v>15</v>
      </c>
      <c r="E7" s="4" t="s">
        <v>19</v>
      </c>
      <c r="F7" s="4" t="s">
        <v>12</v>
      </c>
      <c r="G7" s="5" t="s">
        <v>13</v>
      </c>
      <c r="H7" s="6">
        <v>44783</v>
      </c>
      <c r="I7" s="7"/>
      <c r="J7" s="8">
        <f>MAX(0,MIN(IF(I7="",EOMONTH(DATE(YEAR($J$3),MONTH($J$3),1),0),I7),EOMONTH(DATE(YEAR($J$3),MONTH($J$3),1),0))-MAX(H7,DATE(YEAR($J$3),MONTH($J$3),1))+1)</f>
        <v>30</v>
      </c>
      <c r="K7" s="8">
        <f>MAX(0,MIN(IF(I7="",EOMONTH(DATE(YEAR($K$3),MONTH($K$3),1),0),I7),EOMONTH(DATE(YEAR($K$3),MONTH($K$3),1),0))-MAX(H7,DATE(YEAR($K$3),MONTH($K$3),1))+1)</f>
        <v>31</v>
      </c>
      <c r="L7" s="8">
        <f>MAX(0,MIN(IF(I7="",EOMONTH(DATE(YEAR($L$3),MONTH($L$3),1),0),I7),EOMONTH(DATE(YEAR($L$3),MONTH($L$3),1),0))-MAX(H7,DATE(YEAR($L$3),MONTH($L$3),1))+1)</f>
        <v>30</v>
      </c>
      <c r="M7" s="9">
        <f>MAX(0,MIN(IF(I7="",EOMONTH(DATE(YEAR($M$3),MONTH($M$3),1),0),I7),EOMONTH(DATE(YEAR($M$3),MONTH($M$3),1),0))-MAX(H7,DATE(YEAR($M$3),MONTH($M$3),1))+1)</f>
        <v>31</v>
      </c>
      <c r="N7" s="8">
        <f>MAX(0,MIN(IF(I7="",EOMONTH(DATE(YEAR($N$3),MONTH($N$3),1),0),I7),EOMONTH(DATE(YEAR($N$3),MONTH($N$3),1),0))-MAX(H7,DATE(YEAR($N$3),MONTH($N$3),1))+1)</f>
        <v>31</v>
      </c>
      <c r="O7" s="8">
        <f>MAX(0,MIN(IF(I7="",EOMONTH(DATE(YEAR($O$3),MONTH($O$3),1),0),I7),EOMONTH(DATE(YEAR($O$3),MONTH($O$3),1),0))-MAX(H7,DATE(YEAR($O$3),MONTH($O$3),1))+1)</f>
        <v>30</v>
      </c>
      <c r="P7" s="8">
        <f>MAX(0,MIN(IF(I7="",EOMONTH(DATE(YEAR($P$3),MONTH($P$3),1),0),I7),EOMONTH(DATE(YEAR($P$3),MONTH($P$3),1),0))-MAX(H7,DATE(YEAR($P$3),MONTH($P$3),1))+1)</f>
        <v>31</v>
      </c>
      <c r="Q7" s="8">
        <f>MAX(0,MIN(IF(I7="",EOMONTH(DATE(YEAR($Q$3),MONTH($Q$3),1),0),I7),EOMONTH(DATE(YEAR($Q$3),MONTH($Q$3),1),0))-MAX(H7,DATE(YEAR($Q$3),MONTH($Q$3),1))+1)</f>
        <v>30</v>
      </c>
      <c r="R7" s="8">
        <f>MAX(0,MIN(IF(I7="",EOMONTH(DATE(YEAR($R$3),MONTH($R$3),1),0),I7),EOMONTH(DATE(YEAR($R$3),MONTH($R$3),1),0))-MAX(H7,DATE(YEAR($R$3),MONTH($R$3),1))+1)</f>
        <v>31</v>
      </c>
      <c r="S7" s="55">
        <f>IF(G7="事业部",LOOKUP(M7,'A-b-⑨-选择及规则设置③'!$M$2:$M$6,'A-b-⑨-选择及规则设置③'!$N$2:$N$6),IF(G7="总部",LOOKUP(M7,'A-b-⑨-选择及规则设置③'!$P$2:$P$7,'A-b-⑨-选择及规则设置③'!$Q$2:$Q$7),IF(G7="拓展部",LOOKUP(M7,'A-b-⑨-选择及规则设置③'!$P$2:$P$7,'A-b-⑨-选择及规则设置③'!$R$2:$R$7),5000)))</f>
        <v>4</v>
      </c>
    </row>
    <row r="8" spans="1:25" ht="14.25" x14ac:dyDescent="0.2">
      <c r="A8" s="3">
        <v>5</v>
      </c>
      <c r="B8" s="4" t="s">
        <v>8</v>
      </c>
      <c r="C8" s="4" t="s">
        <v>17</v>
      </c>
      <c r="D8" s="4" t="s">
        <v>15</v>
      </c>
      <c r="E8" s="4" t="s">
        <v>20</v>
      </c>
      <c r="F8" s="4" t="s">
        <v>21</v>
      </c>
      <c r="G8" s="5" t="s">
        <v>13</v>
      </c>
      <c r="H8" s="6">
        <v>45097</v>
      </c>
      <c r="I8" s="6">
        <v>45826</v>
      </c>
      <c r="J8" s="8">
        <f>MAX(0,MIN(IF(I8="",EOMONTH(DATE(YEAR($J$3),MONTH($J$3),1),0),I8),EOMONTH(DATE(YEAR($J$3),MONTH($J$3),1),0))-MAX(H8,DATE(YEAR($J$3),MONTH($J$3),1))+1)</f>
        <v>30</v>
      </c>
      <c r="K8" s="8">
        <f>MAX(0,MIN(IF(I8="",EOMONTH(DATE(YEAR($K$3),MONTH($K$3),1),0),I8),EOMONTH(DATE(YEAR($K$3),MONTH($K$3),1),0))-MAX(H8,DATE(YEAR($K$3),MONTH($K$3),1))+1)</f>
        <v>31</v>
      </c>
      <c r="L8" s="8">
        <f>MAX(0,MIN(IF(I8="",EOMONTH(DATE(YEAR($L$3),MONTH($L$3),1),0),I8),EOMONTH(DATE(YEAR($L$3),MONTH($L$3),1),0))-MAX(H8,DATE(YEAR($L$3),MONTH($L$3),1))+1)</f>
        <v>18</v>
      </c>
      <c r="M8" s="9">
        <f>MAX(0,MIN(IF(I8="",EOMONTH(DATE(YEAR($M$3),MONTH($M$3),1),0),I8),EOMONTH(DATE(YEAR($M$3),MONTH($M$3),1),0))-MAX(H8,DATE(YEAR($M$3),MONTH($M$3),1))+1)</f>
        <v>0</v>
      </c>
      <c r="N8" s="8">
        <f>MAX(0,MIN(IF(I8="",EOMONTH(DATE(YEAR($N$3),MONTH($N$3),1),0),I8),EOMONTH(DATE(YEAR($N$3),MONTH($N$3),1),0))-MAX(H8,DATE(YEAR($N$3),MONTH($N$3),1))+1)</f>
        <v>0</v>
      </c>
      <c r="O8" s="8">
        <f>MAX(0,MIN(IF(I8="",EOMONTH(DATE(YEAR($O$3),MONTH($O$3),1),0),I8),EOMONTH(DATE(YEAR($O$3),MONTH($O$3),1),0))-MAX(H8,DATE(YEAR($O$3),MONTH($O$3),1))+1)</f>
        <v>0</v>
      </c>
      <c r="P8" s="8">
        <f>MAX(0,MIN(IF(I8="",EOMONTH(DATE(YEAR($P$3),MONTH($P$3),1),0),I8),EOMONTH(DATE(YEAR($P$3),MONTH($P$3),1),0))-MAX(H8,DATE(YEAR($P$3),MONTH($P$3),1))+1)</f>
        <v>0</v>
      </c>
      <c r="Q8" s="8">
        <f>MAX(0,MIN(IF(I8="",EOMONTH(DATE(YEAR($Q$3),MONTH($Q$3),1),0),I8),EOMONTH(DATE(YEAR($Q$3),MONTH($Q$3),1),0))-MAX(H8,DATE(YEAR($Q$3),MONTH($Q$3),1))+1)</f>
        <v>0</v>
      </c>
      <c r="R8" s="8">
        <f>MAX(0,MIN(IF(I8="",EOMONTH(DATE(YEAR($R$3),MONTH($R$3),1),0),I8),EOMONTH(DATE(YEAR($R$3),MONTH($R$3),1),0))-MAX(H8,DATE(YEAR($R$3),MONTH($R$3),1))+1)</f>
        <v>0</v>
      </c>
      <c r="S8" s="55">
        <f>IF(G8="事业部",LOOKUP(M8,'A-b-⑨-选择及规则设置③'!$M$2:$M$6,'A-b-⑨-选择及规则设置③'!$N$2:$N$6),IF(G8="总部",LOOKUP(M8,'A-b-⑨-选择及规则设置③'!$P$2:$P$7,'A-b-⑨-选择及规则设置③'!$Q$2:$Q$7),IF(G8="拓展部",LOOKUP(M8,'A-b-⑨-选择及规则设置③'!$P$2:$P$7,'A-b-⑨-选择及规则设置③'!$R$2:$R$7),5000)))</f>
        <v>0</v>
      </c>
    </row>
    <row r="9" spans="1:25" ht="14.25" x14ac:dyDescent="0.2">
      <c r="A9" s="3">
        <v>6</v>
      </c>
      <c r="B9" s="4" t="s">
        <v>8</v>
      </c>
      <c r="C9" s="4" t="s">
        <v>17</v>
      </c>
      <c r="D9" s="4" t="s">
        <v>15</v>
      </c>
      <c r="E9" s="4" t="s">
        <v>22</v>
      </c>
      <c r="F9" s="4" t="s">
        <v>12</v>
      </c>
      <c r="G9" s="5" t="s">
        <v>13</v>
      </c>
      <c r="H9" s="6">
        <v>45272</v>
      </c>
      <c r="I9" s="7"/>
      <c r="J9" s="8">
        <f>MAX(0,MIN(IF(I9="",EOMONTH(DATE(YEAR($J$3),MONTH($J$3),1),0),I9),EOMONTH(DATE(YEAR($J$3),MONTH($J$3),1),0))-MAX(H9,DATE(YEAR($J$3),MONTH($J$3),1))+1)</f>
        <v>30</v>
      </c>
      <c r="K9" s="8">
        <f>MAX(0,MIN(IF(I9="",EOMONTH(DATE(YEAR($K$3),MONTH($K$3),1),0),I9),EOMONTH(DATE(YEAR($K$3),MONTH($K$3),1),0))-MAX(H9,DATE(YEAR($K$3),MONTH($K$3),1))+1)</f>
        <v>31</v>
      </c>
      <c r="L9" s="8">
        <f>MAX(0,MIN(IF(I9="",EOMONTH(DATE(YEAR($L$3),MONTH($L$3),1),0),I9),EOMONTH(DATE(YEAR($L$3),MONTH($L$3),1),0))-MAX(H9,DATE(YEAR($L$3),MONTH($L$3),1))+1)</f>
        <v>30</v>
      </c>
      <c r="M9" s="9">
        <f>MAX(0,MIN(IF(I9="",EOMONTH(DATE(YEAR($M$3),MONTH($M$3),1),0),I9),EOMONTH(DATE(YEAR($M$3),MONTH($M$3),1),0))-MAX(H9,DATE(YEAR($M$3),MONTH($M$3),1))+1)</f>
        <v>31</v>
      </c>
      <c r="N9" s="8">
        <f>MAX(0,MIN(IF(I9="",EOMONTH(DATE(YEAR($N$3),MONTH($N$3),1),0),I9),EOMONTH(DATE(YEAR($N$3),MONTH($N$3),1),0))-MAX(H9,DATE(YEAR($N$3),MONTH($N$3),1))+1)</f>
        <v>31</v>
      </c>
      <c r="O9" s="8">
        <f>MAX(0,MIN(IF(I9="",EOMONTH(DATE(YEAR($O$3),MONTH($O$3),1),0),I9),EOMONTH(DATE(YEAR($O$3),MONTH($O$3),1),0))-MAX(H9,DATE(YEAR($O$3),MONTH($O$3),1))+1)</f>
        <v>30</v>
      </c>
      <c r="P9" s="8">
        <f>MAX(0,MIN(IF(I9="",EOMONTH(DATE(YEAR($P$3),MONTH($P$3),1),0),I9),EOMONTH(DATE(YEAR($P$3),MONTH($P$3),1),0))-MAX(H9,DATE(YEAR($P$3),MONTH($P$3),1))+1)</f>
        <v>31</v>
      </c>
      <c r="Q9" s="8">
        <f>MAX(0,MIN(IF(I9="",EOMONTH(DATE(YEAR($Q$3),MONTH($Q$3),1),0),I9),EOMONTH(DATE(YEAR($Q$3),MONTH($Q$3),1),0))-MAX(H9,DATE(YEAR($Q$3),MONTH($Q$3),1))+1)</f>
        <v>30</v>
      </c>
      <c r="R9" s="8">
        <f>MAX(0,MIN(IF(I9="",EOMONTH(DATE(YEAR($R$3),MONTH($R$3),1),0),I9),EOMONTH(DATE(YEAR($R$3),MONTH($R$3),1),0))-MAX(H9,DATE(YEAR($R$3),MONTH($R$3),1))+1)</f>
        <v>31</v>
      </c>
      <c r="S9" s="55">
        <f>IF(G9="事业部",LOOKUP(M9,'A-b-⑨-选择及规则设置③'!$M$2:$M$6,'A-b-⑨-选择及规则设置③'!$N$2:$N$6),IF(G9="总部",LOOKUP(M9,'A-b-⑨-选择及规则设置③'!$P$2:$P$7,'A-b-⑨-选择及规则设置③'!$Q$2:$Q$7),IF(G9="拓展部",LOOKUP(M9,'A-b-⑨-选择及规则设置③'!$P$2:$P$7,'A-b-⑨-选择及规则设置③'!$R$2:$R$7),5000)))</f>
        <v>4</v>
      </c>
    </row>
    <row r="10" spans="1:25" ht="14.25" x14ac:dyDescent="0.2">
      <c r="A10" s="3">
        <v>7</v>
      </c>
      <c r="B10" s="4" t="s">
        <v>8</v>
      </c>
      <c r="C10" s="4" t="s">
        <v>17</v>
      </c>
      <c r="D10" s="4" t="s">
        <v>15</v>
      </c>
      <c r="E10" s="4" t="s">
        <v>23</v>
      </c>
      <c r="F10" s="4" t="s">
        <v>21</v>
      </c>
      <c r="G10" s="5" t="s">
        <v>13</v>
      </c>
      <c r="H10" s="6">
        <v>45491</v>
      </c>
      <c r="I10" s="6">
        <v>45828</v>
      </c>
      <c r="J10" s="8">
        <f>MAX(0,MIN(IF(I10="",EOMONTH(DATE(YEAR($J$3),MONTH($J$3),1),0),I10),EOMONTH(DATE(YEAR($J$3),MONTH($J$3),1),0))-MAX(H10,DATE(YEAR($J$3),MONTH($J$3),1))+1)</f>
        <v>30</v>
      </c>
      <c r="K10" s="8">
        <f>MAX(0,MIN(IF(I10="",EOMONTH(DATE(YEAR($K$3),MONTH($K$3),1),0),I10),EOMONTH(DATE(YEAR($K$3),MONTH($K$3),1),0))-MAX(H10,DATE(YEAR($K$3),MONTH($K$3),1))+1)</f>
        <v>31</v>
      </c>
      <c r="L10" s="8">
        <f>MAX(0,MIN(IF(I10="",EOMONTH(DATE(YEAR($L$3),MONTH($L$3),1),0),I10),EOMONTH(DATE(YEAR($L$3),MONTH($L$3),1),0))-MAX(H10,DATE(YEAR($L$3),MONTH($L$3),1))+1)</f>
        <v>20</v>
      </c>
      <c r="M10" s="9">
        <f>MAX(0,MIN(IF(I10="",EOMONTH(DATE(YEAR($M$3),MONTH($M$3),1),0),I10),EOMONTH(DATE(YEAR($M$3),MONTH($M$3),1),0))-MAX(H10,DATE(YEAR($M$3),MONTH($M$3),1))+1)</f>
        <v>0</v>
      </c>
      <c r="N10" s="8">
        <f>MAX(0,MIN(IF(I10="",EOMONTH(DATE(YEAR($N$3),MONTH($N$3),1),0),I10),EOMONTH(DATE(YEAR($N$3),MONTH($N$3),1),0))-MAX(H10,DATE(YEAR($N$3),MONTH($N$3),1))+1)</f>
        <v>0</v>
      </c>
      <c r="O10" s="8">
        <f>MAX(0,MIN(IF(I10="",EOMONTH(DATE(YEAR($O$3),MONTH($O$3),1),0),I10),EOMONTH(DATE(YEAR($O$3),MONTH($O$3),1),0))-MAX(H10,DATE(YEAR($O$3),MONTH($O$3),1))+1)</f>
        <v>0</v>
      </c>
      <c r="P10" s="8">
        <f>MAX(0,MIN(IF(I10="",EOMONTH(DATE(YEAR($P$3),MONTH($P$3),1),0),I10),EOMONTH(DATE(YEAR($P$3),MONTH($P$3),1),0))-MAX(H10,DATE(YEAR($P$3),MONTH($P$3),1))+1)</f>
        <v>0</v>
      </c>
      <c r="Q10" s="8">
        <f>MAX(0,MIN(IF(I10="",EOMONTH(DATE(YEAR($Q$3),MONTH($Q$3),1),0),I10),EOMONTH(DATE(YEAR($Q$3),MONTH($Q$3),1),0))-MAX(H10,DATE(YEAR($Q$3),MONTH($Q$3),1))+1)</f>
        <v>0</v>
      </c>
      <c r="R10" s="8">
        <f>MAX(0,MIN(IF(I10="",EOMONTH(DATE(YEAR($R$3),MONTH($R$3),1),0),I10),EOMONTH(DATE(YEAR($R$3),MONTH($R$3),1),0))-MAX(H10,DATE(YEAR($R$3),MONTH($R$3),1))+1)</f>
        <v>0</v>
      </c>
      <c r="S10" s="55">
        <f>IF(G10="事业部",LOOKUP(M10,'A-b-⑨-选择及规则设置③'!$M$2:$M$6,'A-b-⑨-选择及规则设置③'!$N$2:$N$6),IF(G10="总部",LOOKUP(M10,'A-b-⑨-选择及规则设置③'!$P$2:$P$7,'A-b-⑨-选择及规则设置③'!$Q$2:$Q$7),IF(G10="拓展部",LOOKUP(M10,'A-b-⑨-选择及规则设置③'!$P$2:$P$7,'A-b-⑨-选择及规则设置③'!$R$2:$R$7),5000)))</f>
        <v>0</v>
      </c>
    </row>
    <row r="11" spans="1:25" ht="14.25" x14ac:dyDescent="0.2">
      <c r="A11" s="3">
        <v>8</v>
      </c>
      <c r="B11" s="4" t="s">
        <v>8</v>
      </c>
      <c r="C11" s="4" t="s">
        <v>17</v>
      </c>
      <c r="D11" s="4" t="s">
        <v>15</v>
      </c>
      <c r="E11" s="4" t="s">
        <v>24</v>
      </c>
      <c r="F11" s="4" t="s">
        <v>12</v>
      </c>
      <c r="G11" s="5" t="s">
        <v>13</v>
      </c>
      <c r="H11" s="6">
        <v>45787</v>
      </c>
      <c r="I11" s="7"/>
      <c r="J11" s="8">
        <f>MAX(0,MIN(IF(I11="",EOMONTH(DATE(YEAR($J$3),MONTH($J$3),1),0),I11),EOMONTH(DATE(YEAR($J$3),MONTH($J$3),1),0))-MAX(H11,DATE(YEAR($J$3),MONTH($J$3),1))+1)</f>
        <v>0</v>
      </c>
      <c r="K11" s="8">
        <f>MAX(0,MIN(IF(I11="",EOMONTH(DATE(YEAR($K$3),MONTH($K$3),1),0),I11),EOMONTH(DATE(YEAR($K$3),MONTH($K$3),1),0))-MAX(H11,DATE(YEAR($K$3),MONTH($K$3),1))+1)</f>
        <v>22</v>
      </c>
      <c r="L11" s="8">
        <f>MAX(0,MIN(IF(I11="",EOMONTH(DATE(YEAR($L$3),MONTH($L$3),1),0),I11),EOMONTH(DATE(YEAR($L$3),MONTH($L$3),1),0))-MAX(H11,DATE(YEAR($L$3),MONTH($L$3),1))+1)</f>
        <v>30</v>
      </c>
      <c r="M11" s="9">
        <f>MAX(0,MIN(IF(I11="",EOMONTH(DATE(YEAR($M$3),MONTH($M$3),1),0),I11),EOMONTH(DATE(YEAR($M$3),MONTH($M$3),1),0))-MAX(H11,DATE(YEAR($M$3),MONTH($M$3),1))+1)</f>
        <v>31</v>
      </c>
      <c r="N11" s="8">
        <f>MAX(0,MIN(IF(I11="",EOMONTH(DATE(YEAR($N$3),MONTH($N$3),1),0),I11),EOMONTH(DATE(YEAR($N$3),MONTH($N$3),1),0))-MAX(H11,DATE(YEAR($N$3),MONTH($N$3),1))+1)</f>
        <v>31</v>
      </c>
      <c r="O11" s="8">
        <f>MAX(0,MIN(IF(I11="",EOMONTH(DATE(YEAR($O$3),MONTH($O$3),1),0),I11),EOMONTH(DATE(YEAR($O$3),MONTH($O$3),1),0))-MAX(H11,DATE(YEAR($O$3),MONTH($O$3),1))+1)</f>
        <v>30</v>
      </c>
      <c r="P11" s="8">
        <f>MAX(0,MIN(IF(I11="",EOMONTH(DATE(YEAR($P$3),MONTH($P$3),1),0),I11),EOMONTH(DATE(YEAR($P$3),MONTH($P$3),1),0))-MAX(H11,DATE(YEAR($P$3),MONTH($P$3),1))+1)</f>
        <v>31</v>
      </c>
      <c r="Q11" s="8">
        <f>MAX(0,MIN(IF(I11="",EOMONTH(DATE(YEAR($Q$3),MONTH($Q$3),1),0),I11),EOMONTH(DATE(YEAR($Q$3),MONTH($Q$3),1),0))-MAX(H11,DATE(YEAR($Q$3),MONTH($Q$3),1))+1)</f>
        <v>30</v>
      </c>
      <c r="R11" s="8">
        <f>MAX(0,MIN(IF(I11="",EOMONTH(DATE(YEAR($R$3),MONTH($R$3),1),0),I11),EOMONTH(DATE(YEAR($R$3),MONTH($R$3),1),0))-MAX(H11,DATE(YEAR($R$3),MONTH($R$3),1))+1)</f>
        <v>31</v>
      </c>
      <c r="S11" s="55">
        <f>IF(G11="事业部",LOOKUP(M11,'A-b-⑨-选择及规则设置③'!$M$2:$M$6,'A-b-⑨-选择及规则设置③'!$N$2:$N$6),IF(G11="总部",LOOKUP(M11,'A-b-⑨-选择及规则设置③'!$P$2:$P$7,'A-b-⑨-选择及规则设置③'!$Q$2:$Q$7),IF(G11="拓展部",LOOKUP(M11,'A-b-⑨-选择及规则设置③'!$P$2:$P$7,'A-b-⑨-选择及规则设置③'!$R$2:$R$7),5000)))</f>
        <v>4</v>
      </c>
      <c r="U11" s="10">
        <v>4000</v>
      </c>
    </row>
    <row r="12" spans="1:25" ht="14.25" x14ac:dyDescent="0.2">
      <c r="A12" s="3">
        <v>9</v>
      </c>
      <c r="B12" s="4" t="s">
        <v>8</v>
      </c>
      <c r="C12" s="4" t="s">
        <v>17</v>
      </c>
      <c r="D12" s="4" t="s">
        <v>15</v>
      </c>
      <c r="E12" s="4" t="s">
        <v>25</v>
      </c>
      <c r="F12" s="4" t="s">
        <v>12</v>
      </c>
      <c r="G12" s="5" t="s">
        <v>13</v>
      </c>
      <c r="H12" s="6">
        <v>45829</v>
      </c>
      <c r="I12" s="7"/>
      <c r="J12" s="8">
        <f>MAX(0,MIN(IF(I12="",EOMONTH(DATE(YEAR($J$3),MONTH($J$3),1),0),I12),EOMONTH(DATE(YEAR($J$3),MONTH($J$3),1),0))-MAX(H12,DATE(YEAR($J$3),MONTH($J$3),1))+1)</f>
        <v>0</v>
      </c>
      <c r="K12" s="8">
        <f>MAX(0,MIN(IF(I12="",EOMONTH(DATE(YEAR($K$3),MONTH($K$3),1),0),I12),EOMONTH(DATE(YEAR($K$3),MONTH($K$3),1),0))-MAX(H12,DATE(YEAR($K$3),MONTH($K$3),1))+1)</f>
        <v>0</v>
      </c>
      <c r="L12" s="8">
        <f>MAX(0,MIN(IF(I12="",EOMONTH(DATE(YEAR($L$3),MONTH($L$3),1),0),I12),EOMONTH(DATE(YEAR($L$3),MONTH($L$3),1),0))-MAX(H12,DATE(YEAR($L$3),MONTH($L$3),1))+1)</f>
        <v>10</v>
      </c>
      <c r="M12" s="9">
        <f>MAX(0,MIN(IF(I12="",EOMONTH(DATE(YEAR($M$3),MONTH($M$3),1),0),I12),EOMONTH(DATE(YEAR($M$3),MONTH($M$3),1),0))-MAX(H12,DATE(YEAR($M$3),MONTH($M$3),1))+1)</f>
        <v>31</v>
      </c>
      <c r="N12" s="8">
        <f>MAX(0,MIN(IF(I12="",EOMONTH(DATE(YEAR($N$3),MONTH($N$3),1),0),I12),EOMONTH(DATE(YEAR($N$3),MONTH($N$3),1),0))-MAX(H12,DATE(YEAR($N$3),MONTH($N$3),1))+1)</f>
        <v>31</v>
      </c>
      <c r="O12" s="8">
        <f>MAX(0,MIN(IF(I12="",EOMONTH(DATE(YEAR($O$3),MONTH($O$3),1),0),I12),EOMONTH(DATE(YEAR($O$3),MONTH($O$3),1),0))-MAX(H12,DATE(YEAR($O$3),MONTH($O$3),1))+1)</f>
        <v>30</v>
      </c>
      <c r="P12" s="8">
        <f>MAX(0,MIN(IF(I12="",EOMONTH(DATE(YEAR($P$3),MONTH($P$3),1),0),I12),EOMONTH(DATE(YEAR($P$3),MONTH($P$3),1),0))-MAX(H12,DATE(YEAR($P$3),MONTH($P$3),1))+1)</f>
        <v>31</v>
      </c>
      <c r="Q12" s="8">
        <f>MAX(0,MIN(IF(I12="",EOMONTH(DATE(YEAR($Q$3),MONTH($Q$3),1),0),I12),EOMONTH(DATE(YEAR($Q$3),MONTH($Q$3),1),0))-MAX(H12,DATE(YEAR($Q$3),MONTH($Q$3),1))+1)</f>
        <v>30</v>
      </c>
      <c r="R12" s="8">
        <f>MAX(0,MIN(IF(I12="",EOMONTH(DATE(YEAR($R$3),MONTH($R$3),1),0),I12),EOMONTH(DATE(YEAR($R$3),MONTH($R$3),1),0))-MAX(H12,DATE(YEAR($R$3),MONTH($R$3),1))+1)</f>
        <v>31</v>
      </c>
      <c r="S12" s="55">
        <f>IF(G12="事业部",LOOKUP(M12,'A-b-⑨-选择及规则设置③'!$M$2:$M$6,'A-b-⑨-选择及规则设置③'!$N$2:$N$6),IF(G12="总部",LOOKUP(M12,'A-b-⑨-选择及规则设置③'!$P$2:$P$7,'A-b-⑨-选择及规则设置③'!$Q$2:$Q$7),IF(G12="拓展部",LOOKUP(M12,'A-b-⑨-选择及规则设置③'!$P$2:$P$7,'A-b-⑨-选择及规则设置③'!$R$2:$R$7),5000)))</f>
        <v>4</v>
      </c>
      <c r="U12" s="10">
        <v>5000</v>
      </c>
    </row>
    <row r="13" spans="1:25" ht="14.25" x14ac:dyDescent="0.2">
      <c r="A13" s="3">
        <v>10</v>
      </c>
      <c r="B13" s="4" t="s">
        <v>26</v>
      </c>
      <c r="C13" s="4" t="s">
        <v>27</v>
      </c>
      <c r="D13" s="4" t="s">
        <v>10</v>
      </c>
      <c r="E13" s="4" t="s">
        <v>28</v>
      </c>
      <c r="F13" s="4" t="s">
        <v>12</v>
      </c>
      <c r="G13" s="5" t="s">
        <v>13</v>
      </c>
      <c r="H13" s="6">
        <v>42452</v>
      </c>
      <c r="I13" s="7"/>
      <c r="J13" s="8">
        <f>MAX(0,MIN(IF(I13="",EOMONTH(DATE(YEAR($J$3),MONTH($J$3),1),0),I13),EOMONTH(DATE(YEAR($J$3),MONTH($J$3),1),0))-MAX(H13,DATE(YEAR($J$3),MONTH($J$3),1))+1)</f>
        <v>30</v>
      </c>
      <c r="K13" s="8">
        <f>MAX(0,MIN(IF(I13="",EOMONTH(DATE(YEAR($K$3),MONTH($K$3),1),0),I13),EOMONTH(DATE(YEAR($K$3),MONTH($K$3),1),0))-MAX(H13,DATE(YEAR($K$3),MONTH($K$3),1))+1)</f>
        <v>31</v>
      </c>
      <c r="L13" s="8">
        <f>MAX(0,MIN(IF(I13="",EOMONTH(DATE(YEAR($L$3),MONTH($L$3),1),0),I13),EOMONTH(DATE(YEAR($L$3),MONTH($L$3),1),0))-MAX(H13,DATE(YEAR($L$3),MONTH($L$3),1))+1)</f>
        <v>30</v>
      </c>
      <c r="M13" s="9">
        <f>MAX(0,MIN(IF(I13="",EOMONTH(DATE(YEAR($M$3),MONTH($M$3),1),0),I13),EOMONTH(DATE(YEAR($M$3),MONTH($M$3),1),0))-MAX(H13,DATE(YEAR($M$3),MONTH($M$3),1))+1)</f>
        <v>31</v>
      </c>
      <c r="N13" s="8">
        <f>MAX(0,MIN(IF(I13="",EOMONTH(DATE(YEAR($N$3),MONTH($N$3),1),0),I13),EOMONTH(DATE(YEAR($N$3),MONTH($N$3),1),0))-MAX(H13,DATE(YEAR($N$3),MONTH($N$3),1))+1)</f>
        <v>31</v>
      </c>
      <c r="O13" s="8">
        <f>MAX(0,MIN(IF(I13="",EOMONTH(DATE(YEAR($O$3),MONTH($O$3),1),0),I13),EOMONTH(DATE(YEAR($O$3),MONTH($O$3),1),0))-MAX(H13,DATE(YEAR($O$3),MONTH($O$3),1))+1)</f>
        <v>30</v>
      </c>
      <c r="P13" s="8">
        <f>MAX(0,MIN(IF(I13="",EOMONTH(DATE(YEAR($P$3),MONTH($P$3),1),0),I13),EOMONTH(DATE(YEAR($P$3),MONTH($P$3),1),0))-MAX(H13,DATE(YEAR($P$3),MONTH($P$3),1))+1)</f>
        <v>31</v>
      </c>
      <c r="Q13" s="8">
        <f>MAX(0,MIN(IF(I13="",EOMONTH(DATE(YEAR($Q$3),MONTH($Q$3),1),0),I13),EOMONTH(DATE(YEAR($Q$3),MONTH($Q$3),1),0))-MAX(H13,DATE(YEAR($Q$3),MONTH($Q$3),1))+1)</f>
        <v>30</v>
      </c>
      <c r="R13" s="8">
        <f>MAX(0,MIN(IF(I13="",EOMONTH(DATE(YEAR($R$3),MONTH($R$3),1),0),I13),EOMONTH(DATE(YEAR($R$3),MONTH($R$3),1),0))-MAX(H13,DATE(YEAR($R$3),MONTH($R$3),1))+1)</f>
        <v>31</v>
      </c>
      <c r="S13" s="55">
        <f>IF(G13="事业部",LOOKUP(M13,'A-b-⑨-选择及规则设置③'!$M$2:$M$6,'A-b-⑨-选择及规则设置③'!$N$2:$N$6),IF(G13="总部",LOOKUP(M13,'A-b-⑨-选择及规则设置③'!$P$2:$P$7,'A-b-⑨-选择及规则设置③'!$Q$2:$Q$7),IF(G13="拓展部",LOOKUP(M13,'A-b-⑨-选择及规则设置③'!$P$2:$P$7,'A-b-⑨-选择及规则设置③'!$R$2:$R$7),5000)))</f>
        <v>4</v>
      </c>
    </row>
    <row r="14" spans="1:25" ht="14.25" x14ac:dyDescent="0.2">
      <c r="A14" s="3">
        <v>11</v>
      </c>
      <c r="B14" s="4" t="s">
        <v>29</v>
      </c>
      <c r="C14" s="4" t="s">
        <v>9</v>
      </c>
      <c r="D14" s="4" t="s">
        <v>10</v>
      </c>
      <c r="E14" s="4" t="s">
        <v>30</v>
      </c>
      <c r="F14" s="4" t="s">
        <v>12</v>
      </c>
      <c r="G14" s="5" t="s">
        <v>13</v>
      </c>
      <c r="H14" s="6">
        <v>43991</v>
      </c>
      <c r="I14" s="7"/>
      <c r="J14" s="8">
        <f>MAX(0,MIN(IF(I14="",EOMONTH(DATE(YEAR($J$3),MONTH($J$3),1),0),I14),EOMONTH(DATE(YEAR($J$3),MONTH($J$3),1),0))-MAX(H14,DATE(YEAR($J$3),MONTH($J$3),1))+1)</f>
        <v>30</v>
      </c>
      <c r="K14" s="8">
        <f>MAX(0,MIN(IF(I14="",EOMONTH(DATE(YEAR($K$3),MONTH($K$3),1),0),I14),EOMONTH(DATE(YEAR($K$3),MONTH($K$3),1),0))-MAX(H14,DATE(YEAR($K$3),MONTH($K$3),1))+1)</f>
        <v>31</v>
      </c>
      <c r="L14" s="8">
        <f>MAX(0,MIN(IF(I14="",EOMONTH(DATE(YEAR($L$3),MONTH($L$3),1),0),I14),EOMONTH(DATE(YEAR($L$3),MONTH($L$3),1),0))-MAX(H14,DATE(YEAR($L$3),MONTH($L$3),1))+1)</f>
        <v>30</v>
      </c>
      <c r="M14" s="9">
        <f>MAX(0,MIN(IF(I14="",EOMONTH(DATE(YEAR($M$3),MONTH($M$3),1),0),I14),EOMONTH(DATE(YEAR($M$3),MONTH($M$3),1),0))-MAX(H14,DATE(YEAR($M$3),MONTH($M$3),1))+1)</f>
        <v>31</v>
      </c>
      <c r="N14" s="8">
        <f>MAX(0,MIN(IF(I14="",EOMONTH(DATE(YEAR($N$3),MONTH($N$3),1),0),I14),EOMONTH(DATE(YEAR($N$3),MONTH($N$3),1),0))-MAX(H14,DATE(YEAR($N$3),MONTH($N$3),1))+1)</f>
        <v>31</v>
      </c>
      <c r="O14" s="8">
        <f>MAX(0,MIN(IF(I14="",EOMONTH(DATE(YEAR($O$3),MONTH($O$3),1),0),I14),EOMONTH(DATE(YEAR($O$3),MONTH($O$3),1),0))-MAX(H14,DATE(YEAR($O$3),MONTH($O$3),1))+1)</f>
        <v>30</v>
      </c>
      <c r="P14" s="8">
        <f>MAX(0,MIN(IF(I14="",EOMONTH(DATE(YEAR($P$3),MONTH($P$3),1),0),I14),EOMONTH(DATE(YEAR($P$3),MONTH($P$3),1),0))-MAX(H14,DATE(YEAR($P$3),MONTH($P$3),1))+1)</f>
        <v>31</v>
      </c>
      <c r="Q14" s="8">
        <f>MAX(0,MIN(IF(I14="",EOMONTH(DATE(YEAR($Q$3),MONTH($Q$3),1),0),I14),EOMONTH(DATE(YEAR($Q$3),MONTH($Q$3),1),0))-MAX(H14,DATE(YEAR($Q$3),MONTH($Q$3),1))+1)</f>
        <v>30</v>
      </c>
      <c r="R14" s="8">
        <f>MAX(0,MIN(IF(I14="",EOMONTH(DATE(YEAR($R$3),MONTH($R$3),1),0),I14),EOMONTH(DATE(YEAR($R$3),MONTH($R$3),1),0))-MAX(H14,DATE(YEAR($R$3),MONTH($R$3),1))+1)</f>
        <v>31</v>
      </c>
      <c r="S14" s="55">
        <f>IF(G14="事业部",LOOKUP(M14,'A-b-⑨-选择及规则设置③'!$M$2:$M$6,'A-b-⑨-选择及规则设置③'!$N$2:$N$6),IF(G14="总部",LOOKUP(M14,'A-b-⑨-选择及规则设置③'!$P$2:$P$7,'A-b-⑨-选择及规则设置③'!$Q$2:$Q$7),IF(G14="拓展部",LOOKUP(M14,'A-b-⑨-选择及规则设置③'!$P$2:$P$7,'A-b-⑨-选择及规则设置③'!$R$2:$R$7),5000)))</f>
        <v>4</v>
      </c>
    </row>
    <row r="15" spans="1:25" ht="14.25" x14ac:dyDescent="0.2">
      <c r="A15" s="3">
        <v>12</v>
      </c>
      <c r="B15" s="4" t="s">
        <v>29</v>
      </c>
      <c r="C15" s="4" t="s">
        <v>17</v>
      </c>
      <c r="D15" s="4" t="s">
        <v>15</v>
      </c>
      <c r="E15" s="4" t="s">
        <v>31</v>
      </c>
      <c r="F15" s="4" t="s">
        <v>12</v>
      </c>
      <c r="G15" s="5" t="s">
        <v>13</v>
      </c>
      <c r="H15" s="6">
        <v>43896</v>
      </c>
      <c r="I15" s="7"/>
      <c r="J15" s="8">
        <f>MAX(0,MIN(IF(I15="",EOMONTH(DATE(YEAR($J$3),MONTH($J$3),1),0),I15),EOMONTH(DATE(YEAR($J$3),MONTH($J$3),1),0))-MAX(H15,DATE(YEAR($J$3),MONTH($J$3),1))+1)</f>
        <v>30</v>
      </c>
      <c r="K15" s="8">
        <f>MAX(0,MIN(IF(I15="",EOMONTH(DATE(YEAR($K$3),MONTH($K$3),1),0),I15),EOMONTH(DATE(YEAR($K$3),MONTH($K$3),1),0))-MAX(H15,DATE(YEAR($K$3),MONTH($K$3),1))+1)</f>
        <v>31</v>
      </c>
      <c r="L15" s="8">
        <f>MAX(0,MIN(IF(I15="",EOMONTH(DATE(YEAR($L$3),MONTH($L$3),1),0),I15),EOMONTH(DATE(YEAR($L$3),MONTH($L$3),1),0))-MAX(H15,DATE(YEAR($L$3),MONTH($L$3),1))+1)</f>
        <v>30</v>
      </c>
      <c r="M15" s="9">
        <f>MAX(0,MIN(IF(I15="",EOMONTH(DATE(YEAR($M$3),MONTH($M$3),1),0),I15),EOMONTH(DATE(YEAR($M$3),MONTH($M$3),1),0))-MAX(H15,DATE(YEAR($M$3),MONTH($M$3),1))+1)</f>
        <v>31</v>
      </c>
      <c r="N15" s="8">
        <f>MAX(0,MIN(IF(I15="",EOMONTH(DATE(YEAR($N$3),MONTH($N$3),1),0),I15),EOMONTH(DATE(YEAR($N$3),MONTH($N$3),1),0))-MAX(H15,DATE(YEAR($N$3),MONTH($N$3),1))+1)</f>
        <v>31</v>
      </c>
      <c r="O15" s="8">
        <f>MAX(0,MIN(IF(I15="",EOMONTH(DATE(YEAR($O$3),MONTH($O$3),1),0),I15),EOMONTH(DATE(YEAR($O$3),MONTH($O$3),1),0))-MAX(H15,DATE(YEAR($O$3),MONTH($O$3),1))+1)</f>
        <v>30</v>
      </c>
      <c r="P15" s="8">
        <f>MAX(0,MIN(IF(I15="",EOMONTH(DATE(YEAR($P$3),MONTH($P$3),1),0),I15),EOMONTH(DATE(YEAR($P$3),MONTH($P$3),1),0))-MAX(H15,DATE(YEAR($P$3),MONTH($P$3),1))+1)</f>
        <v>31</v>
      </c>
      <c r="Q15" s="8">
        <f>MAX(0,MIN(IF(I15="",EOMONTH(DATE(YEAR($Q$3),MONTH($Q$3),1),0),I15),EOMONTH(DATE(YEAR($Q$3),MONTH($Q$3),1),0))-MAX(H15,DATE(YEAR($Q$3),MONTH($Q$3),1))+1)</f>
        <v>30</v>
      </c>
      <c r="R15" s="8">
        <f>MAX(0,MIN(IF(I15="",EOMONTH(DATE(YEAR($R$3),MONTH($R$3),1),0),I15),EOMONTH(DATE(YEAR($R$3),MONTH($R$3),1),0))-MAX(H15,DATE(YEAR($R$3),MONTH($R$3),1))+1)</f>
        <v>31</v>
      </c>
      <c r="S15" s="55">
        <f>IF(G15="事业部",LOOKUP(M15,'A-b-⑨-选择及规则设置③'!$M$2:$M$6,'A-b-⑨-选择及规则设置③'!$N$2:$N$6),IF(G15="总部",LOOKUP(M15,'A-b-⑨-选择及规则设置③'!$P$2:$P$7,'A-b-⑨-选择及规则设置③'!$Q$2:$Q$7),IF(G15="拓展部",LOOKUP(M15,'A-b-⑨-选择及规则设置③'!$P$2:$P$7,'A-b-⑨-选择及规则设置③'!$R$2:$R$7),5000)))</f>
        <v>4</v>
      </c>
    </row>
    <row r="16" spans="1:25" ht="14.25" x14ac:dyDescent="0.2">
      <c r="A16" s="3">
        <v>13</v>
      </c>
      <c r="B16" s="4" t="s">
        <v>29</v>
      </c>
      <c r="C16" s="4" t="s">
        <v>17</v>
      </c>
      <c r="D16" s="4" t="s">
        <v>15</v>
      </c>
      <c r="E16" s="4" t="s">
        <v>32</v>
      </c>
      <c r="F16" s="4" t="s">
        <v>12</v>
      </c>
      <c r="G16" s="5" t="s">
        <v>13</v>
      </c>
      <c r="H16" s="6">
        <v>44257</v>
      </c>
      <c r="I16" s="7"/>
      <c r="J16" s="8">
        <f>MAX(0,MIN(IF(I16="",EOMONTH(DATE(YEAR($J$3),MONTH($J$3),1),0),I16),EOMONTH(DATE(YEAR($J$3),MONTH($J$3),1),0))-MAX(H16,DATE(YEAR($J$3),MONTH($J$3),1))+1)</f>
        <v>30</v>
      </c>
      <c r="K16" s="8">
        <f>MAX(0,MIN(IF(I16="",EOMONTH(DATE(YEAR($K$3),MONTH($K$3),1),0),I16),EOMONTH(DATE(YEAR($K$3),MONTH($K$3),1),0))-MAX(H16,DATE(YEAR($K$3),MONTH($K$3),1))+1)</f>
        <v>31</v>
      </c>
      <c r="L16" s="8">
        <f>MAX(0,MIN(IF(I16="",EOMONTH(DATE(YEAR($L$3),MONTH($L$3),1),0),I16),EOMONTH(DATE(YEAR($L$3),MONTH($L$3),1),0))-MAX(H16,DATE(YEAR($L$3),MONTH($L$3),1))+1)</f>
        <v>30</v>
      </c>
      <c r="M16" s="9">
        <f>MAX(0,MIN(IF(I16="",EOMONTH(DATE(YEAR($M$3),MONTH($M$3),1),0),I16),EOMONTH(DATE(YEAR($M$3),MONTH($M$3),1),0))-MAX(H16,DATE(YEAR($M$3),MONTH($M$3),1))+1)</f>
        <v>31</v>
      </c>
      <c r="N16" s="8">
        <f>MAX(0,MIN(IF(I16="",EOMONTH(DATE(YEAR($N$3),MONTH($N$3),1),0),I16),EOMONTH(DATE(YEAR($N$3),MONTH($N$3),1),0))-MAX(H16,DATE(YEAR($N$3),MONTH($N$3),1))+1)</f>
        <v>31</v>
      </c>
      <c r="O16" s="8">
        <f>MAX(0,MIN(IF(I16="",EOMONTH(DATE(YEAR($O$3),MONTH($O$3),1),0),I16),EOMONTH(DATE(YEAR($O$3),MONTH($O$3),1),0))-MAX(H16,DATE(YEAR($O$3),MONTH($O$3),1))+1)</f>
        <v>30</v>
      </c>
      <c r="P16" s="8">
        <f>MAX(0,MIN(IF(I16="",EOMONTH(DATE(YEAR($P$3),MONTH($P$3),1),0),I16),EOMONTH(DATE(YEAR($P$3),MONTH($P$3),1),0))-MAX(H16,DATE(YEAR($P$3),MONTH($P$3),1))+1)</f>
        <v>31</v>
      </c>
      <c r="Q16" s="8">
        <f>MAX(0,MIN(IF(I16="",EOMONTH(DATE(YEAR($Q$3),MONTH($Q$3),1),0),I16),EOMONTH(DATE(YEAR($Q$3),MONTH($Q$3),1),0))-MAX(H16,DATE(YEAR($Q$3),MONTH($Q$3),1))+1)</f>
        <v>30</v>
      </c>
      <c r="R16" s="8">
        <f>MAX(0,MIN(IF(I16="",EOMONTH(DATE(YEAR($R$3),MONTH($R$3),1),0),I16),EOMONTH(DATE(YEAR($R$3),MONTH($R$3),1),0))-MAX(H16,DATE(YEAR($R$3),MONTH($R$3),1))+1)</f>
        <v>31</v>
      </c>
      <c r="S16" s="55">
        <f>IF(G16="事业部",LOOKUP(M16,'A-b-⑨-选择及规则设置③'!$M$2:$M$6,'A-b-⑨-选择及规则设置③'!$N$2:$N$6),IF(G16="总部",LOOKUP(M16,'A-b-⑨-选择及规则设置③'!$P$2:$P$7,'A-b-⑨-选择及规则设置③'!$Q$2:$Q$7),IF(G16="拓展部",LOOKUP(M16,'A-b-⑨-选择及规则设置③'!$P$2:$P$7,'A-b-⑨-选择及规则设置③'!$R$2:$R$7),5000)))</f>
        <v>4</v>
      </c>
    </row>
    <row r="17" spans="1:19" ht="14.25" x14ac:dyDescent="0.2">
      <c r="A17" s="3">
        <v>14</v>
      </c>
      <c r="B17" s="4" t="s">
        <v>29</v>
      </c>
      <c r="C17" s="4" t="s">
        <v>17</v>
      </c>
      <c r="D17" s="4" t="s">
        <v>15</v>
      </c>
      <c r="E17" s="4" t="s">
        <v>33</v>
      </c>
      <c r="F17" s="4" t="s">
        <v>12</v>
      </c>
      <c r="G17" s="5" t="s">
        <v>13</v>
      </c>
      <c r="H17" s="6">
        <v>45078</v>
      </c>
      <c r="I17" s="7"/>
      <c r="J17" s="8">
        <f>MAX(0,MIN(IF(I17="",EOMONTH(DATE(YEAR($J$3),MONTH($J$3),1),0),I17),EOMONTH(DATE(YEAR($J$3),MONTH($J$3),1),0))-MAX(H17,DATE(YEAR($J$3),MONTH($J$3),1))+1)</f>
        <v>30</v>
      </c>
      <c r="K17" s="8">
        <f>MAX(0,MIN(IF(I17="",EOMONTH(DATE(YEAR($K$3),MONTH($K$3),1),0),I17),EOMONTH(DATE(YEAR($K$3),MONTH($K$3),1),0))-MAX(H17,DATE(YEAR($K$3),MONTH($K$3),1))+1)</f>
        <v>31</v>
      </c>
      <c r="L17" s="8">
        <f>MAX(0,MIN(IF(I17="",EOMONTH(DATE(YEAR($L$3),MONTH($L$3),1),0),I17),EOMONTH(DATE(YEAR($L$3),MONTH($L$3),1),0))-MAX(H17,DATE(YEAR($L$3),MONTH($L$3),1))+1)</f>
        <v>30</v>
      </c>
      <c r="M17" s="9">
        <f>MAX(0,MIN(IF(I17="",EOMONTH(DATE(YEAR($M$3),MONTH($M$3),1),0),I17),EOMONTH(DATE(YEAR($M$3),MONTH($M$3),1),0))-MAX(H17,DATE(YEAR($M$3),MONTH($M$3),1))+1)</f>
        <v>31</v>
      </c>
      <c r="N17" s="8">
        <f>MAX(0,MIN(IF(I17="",EOMONTH(DATE(YEAR($N$3),MONTH($N$3),1),0),I17),EOMONTH(DATE(YEAR($N$3),MONTH($N$3),1),0))-MAX(H17,DATE(YEAR($N$3),MONTH($N$3),1))+1)</f>
        <v>31</v>
      </c>
      <c r="O17" s="8">
        <f>MAX(0,MIN(IF(I17="",EOMONTH(DATE(YEAR($O$3),MONTH($O$3),1),0),I17),EOMONTH(DATE(YEAR($O$3),MONTH($O$3),1),0))-MAX(H17,DATE(YEAR($O$3),MONTH($O$3),1))+1)</f>
        <v>30</v>
      </c>
      <c r="P17" s="8">
        <f>MAX(0,MIN(IF(I17="",EOMONTH(DATE(YEAR($P$3),MONTH($P$3),1),0),I17),EOMONTH(DATE(YEAR($P$3),MONTH($P$3),1),0))-MAX(H17,DATE(YEAR($P$3),MONTH($P$3),1))+1)</f>
        <v>31</v>
      </c>
      <c r="Q17" s="8">
        <f>MAX(0,MIN(IF(I17="",EOMONTH(DATE(YEAR($Q$3),MONTH($Q$3),1),0),I17),EOMONTH(DATE(YEAR($Q$3),MONTH($Q$3),1),0))-MAX(H17,DATE(YEAR($Q$3),MONTH($Q$3),1))+1)</f>
        <v>30</v>
      </c>
      <c r="R17" s="8">
        <f>MAX(0,MIN(IF(I17="",EOMONTH(DATE(YEAR($R$3),MONTH($R$3),1),0),I17),EOMONTH(DATE(YEAR($R$3),MONTH($R$3),1),0))-MAX(H17,DATE(YEAR($R$3),MONTH($R$3),1))+1)</f>
        <v>31</v>
      </c>
      <c r="S17" s="55">
        <f>IF(G17="事业部",LOOKUP(M17,'A-b-⑨-选择及规则设置③'!$M$2:$M$6,'A-b-⑨-选择及规则设置③'!$N$2:$N$6),IF(G17="总部",LOOKUP(M17,'A-b-⑨-选择及规则设置③'!$P$2:$P$7,'A-b-⑨-选择及规则设置③'!$Q$2:$Q$7),IF(G17="拓展部",LOOKUP(M17,'A-b-⑨-选择及规则设置③'!$P$2:$P$7,'A-b-⑨-选择及规则设置③'!$R$2:$R$7),5000)))</f>
        <v>4</v>
      </c>
    </row>
    <row r="18" spans="1:19" ht="14.25" x14ac:dyDescent="0.2">
      <c r="A18" s="3">
        <v>15</v>
      </c>
      <c r="B18" s="4" t="s">
        <v>29</v>
      </c>
      <c r="C18" s="4" t="s">
        <v>17</v>
      </c>
      <c r="D18" s="4" t="s">
        <v>15</v>
      </c>
      <c r="E18" s="4" t="s">
        <v>34</v>
      </c>
      <c r="F18" s="4" t="s">
        <v>12</v>
      </c>
      <c r="G18" s="5" t="s">
        <v>13</v>
      </c>
      <c r="H18" s="6">
        <v>44907</v>
      </c>
      <c r="I18" s="7"/>
      <c r="J18" s="8">
        <f>MAX(0,MIN(IF(I18="",EOMONTH(DATE(YEAR($J$3),MONTH($J$3),1),0),I18),EOMONTH(DATE(YEAR($J$3),MONTH($J$3),1),0))-MAX(H18,DATE(YEAR($J$3),MONTH($J$3),1))+1)</f>
        <v>30</v>
      </c>
      <c r="K18" s="8">
        <f>MAX(0,MIN(IF(I18="",EOMONTH(DATE(YEAR($K$3),MONTH($K$3),1),0),I18),EOMONTH(DATE(YEAR($K$3),MONTH($K$3),1),0))-MAX(H18,DATE(YEAR($K$3),MONTH($K$3),1))+1)</f>
        <v>31</v>
      </c>
      <c r="L18" s="8">
        <f>MAX(0,MIN(IF(I18="",EOMONTH(DATE(YEAR($L$3),MONTH($L$3),1),0),I18),EOMONTH(DATE(YEAR($L$3),MONTH($L$3),1),0))-MAX(H18,DATE(YEAR($L$3),MONTH($L$3),1))+1)</f>
        <v>30</v>
      </c>
      <c r="M18" s="9">
        <f>MAX(0,MIN(IF(I18="",EOMONTH(DATE(YEAR($M$3),MONTH($M$3),1),0),I18),EOMONTH(DATE(YEAR($M$3),MONTH($M$3),1),0))-MAX(H18,DATE(YEAR($M$3),MONTH($M$3),1))+1)</f>
        <v>31</v>
      </c>
      <c r="N18" s="8">
        <f>MAX(0,MIN(IF(I18="",EOMONTH(DATE(YEAR($N$3),MONTH($N$3),1),0),I18),EOMONTH(DATE(YEAR($N$3),MONTH($N$3),1),0))-MAX(H18,DATE(YEAR($N$3),MONTH($N$3),1))+1)</f>
        <v>31</v>
      </c>
      <c r="O18" s="8">
        <f>MAX(0,MIN(IF(I18="",EOMONTH(DATE(YEAR($O$3),MONTH($O$3),1),0),I18),EOMONTH(DATE(YEAR($O$3),MONTH($O$3),1),0))-MAX(H18,DATE(YEAR($O$3),MONTH($O$3),1))+1)</f>
        <v>30</v>
      </c>
      <c r="P18" s="8">
        <f>MAX(0,MIN(IF(I18="",EOMONTH(DATE(YEAR($P$3),MONTH($P$3),1),0),I18),EOMONTH(DATE(YEAR($P$3),MONTH($P$3),1),0))-MAX(H18,DATE(YEAR($P$3),MONTH($P$3),1))+1)</f>
        <v>31</v>
      </c>
      <c r="Q18" s="8">
        <f>MAX(0,MIN(IF(I18="",EOMONTH(DATE(YEAR($Q$3),MONTH($Q$3),1),0),I18),EOMONTH(DATE(YEAR($Q$3),MONTH($Q$3),1),0))-MAX(H18,DATE(YEAR($Q$3),MONTH($Q$3),1))+1)</f>
        <v>30</v>
      </c>
      <c r="R18" s="8">
        <f>MAX(0,MIN(IF(I18="",EOMONTH(DATE(YEAR($R$3),MONTH($R$3),1),0),I18),EOMONTH(DATE(YEAR($R$3),MONTH($R$3),1),0))-MAX(H18,DATE(YEAR($R$3),MONTH($R$3),1))+1)</f>
        <v>31</v>
      </c>
      <c r="S18" s="55">
        <f>IF(G18="事业部",LOOKUP(M18,'A-b-⑨-选择及规则设置③'!$M$2:$M$6,'A-b-⑨-选择及规则设置③'!$N$2:$N$6),IF(G18="总部",LOOKUP(M18,'A-b-⑨-选择及规则设置③'!$P$2:$P$7,'A-b-⑨-选择及规则设置③'!$Q$2:$Q$7),IF(G18="拓展部",LOOKUP(M18,'A-b-⑨-选择及规则设置③'!$P$2:$P$7,'A-b-⑨-选择及规则设置③'!$R$2:$R$7),5000)))</f>
        <v>4</v>
      </c>
    </row>
    <row r="19" spans="1:19" ht="14.25" x14ac:dyDescent="0.2">
      <c r="A19" s="3">
        <v>16</v>
      </c>
      <c r="B19" s="4" t="s">
        <v>29</v>
      </c>
      <c r="C19" s="4" t="s">
        <v>17</v>
      </c>
      <c r="D19" s="4" t="s">
        <v>15</v>
      </c>
      <c r="E19" s="4" t="s">
        <v>35</v>
      </c>
      <c r="F19" s="4" t="s">
        <v>12</v>
      </c>
      <c r="G19" s="5" t="s">
        <v>13</v>
      </c>
      <c r="H19" s="6">
        <v>45172</v>
      </c>
      <c r="I19" s="7"/>
      <c r="J19" s="8">
        <f>MAX(0,MIN(IF(I19="",EOMONTH(DATE(YEAR($J$3),MONTH($J$3),1),0),I19),EOMONTH(DATE(YEAR($J$3),MONTH($J$3),1),0))-MAX(H19,DATE(YEAR($J$3),MONTH($J$3),1))+1)</f>
        <v>30</v>
      </c>
      <c r="K19" s="8">
        <f>MAX(0,MIN(IF(I19="",EOMONTH(DATE(YEAR($K$3),MONTH($K$3),1),0),I19),EOMONTH(DATE(YEAR($K$3),MONTH($K$3),1),0))-MAX(H19,DATE(YEAR($K$3),MONTH($K$3),1))+1)</f>
        <v>31</v>
      </c>
      <c r="L19" s="8">
        <f>MAX(0,MIN(IF(I19="",EOMONTH(DATE(YEAR($L$3),MONTH($L$3),1),0),I19),EOMONTH(DATE(YEAR($L$3),MONTH($L$3),1),0))-MAX(H19,DATE(YEAR($L$3),MONTH($L$3),1))+1)</f>
        <v>30</v>
      </c>
      <c r="M19" s="9">
        <f>MAX(0,MIN(IF(I19="",EOMONTH(DATE(YEAR($M$3),MONTH($M$3),1),0),I19),EOMONTH(DATE(YEAR($M$3),MONTH($M$3),1),0))-MAX(H19,DATE(YEAR($M$3),MONTH($M$3),1))+1)</f>
        <v>31</v>
      </c>
      <c r="N19" s="8">
        <f>MAX(0,MIN(IF(I19="",EOMONTH(DATE(YEAR($N$3),MONTH($N$3),1),0),I19),EOMONTH(DATE(YEAR($N$3),MONTH($N$3),1),0))-MAX(H19,DATE(YEAR($N$3),MONTH($N$3),1))+1)</f>
        <v>31</v>
      </c>
      <c r="O19" s="8">
        <f>MAX(0,MIN(IF(I19="",EOMONTH(DATE(YEAR($O$3),MONTH($O$3),1),0),I19),EOMONTH(DATE(YEAR($O$3),MONTH($O$3),1),0))-MAX(H19,DATE(YEAR($O$3),MONTH($O$3),1))+1)</f>
        <v>30</v>
      </c>
      <c r="P19" s="8">
        <f>MAX(0,MIN(IF(I19="",EOMONTH(DATE(YEAR($P$3),MONTH($P$3),1),0),I19),EOMONTH(DATE(YEAR($P$3),MONTH($P$3),1),0))-MAX(H19,DATE(YEAR($P$3),MONTH($P$3),1))+1)</f>
        <v>31</v>
      </c>
      <c r="Q19" s="8">
        <f>MAX(0,MIN(IF(I19="",EOMONTH(DATE(YEAR($Q$3),MONTH($Q$3),1),0),I19),EOMONTH(DATE(YEAR($Q$3),MONTH($Q$3),1),0))-MAX(H19,DATE(YEAR($Q$3),MONTH($Q$3),1))+1)</f>
        <v>30</v>
      </c>
      <c r="R19" s="8">
        <f>MAX(0,MIN(IF(I19="",EOMONTH(DATE(YEAR($R$3),MONTH($R$3),1),0),I19),EOMONTH(DATE(YEAR($R$3),MONTH($R$3),1),0))-MAX(H19,DATE(YEAR($R$3),MONTH($R$3),1))+1)</f>
        <v>31</v>
      </c>
      <c r="S19" s="55">
        <f>IF(G19="事业部",LOOKUP(M19,'A-b-⑨-选择及规则设置③'!$M$2:$M$6,'A-b-⑨-选择及规则设置③'!$N$2:$N$6),IF(G19="总部",LOOKUP(M19,'A-b-⑨-选择及规则设置③'!$P$2:$P$7,'A-b-⑨-选择及规则设置③'!$Q$2:$Q$7),IF(G19="拓展部",LOOKUP(M19,'A-b-⑨-选择及规则设置③'!$P$2:$P$7,'A-b-⑨-选择及规则设置③'!$R$2:$R$7),5000)))</f>
        <v>4</v>
      </c>
    </row>
    <row r="20" spans="1:19" ht="14.25" x14ac:dyDescent="0.2">
      <c r="A20" s="3">
        <v>17</v>
      </c>
      <c r="B20" s="4" t="s">
        <v>29</v>
      </c>
      <c r="C20" s="4" t="s">
        <v>17</v>
      </c>
      <c r="D20" s="4" t="s">
        <v>15</v>
      </c>
      <c r="E20" s="4" t="s">
        <v>36</v>
      </c>
      <c r="F20" s="4" t="s">
        <v>12</v>
      </c>
      <c r="G20" s="5" t="s">
        <v>13</v>
      </c>
      <c r="H20" s="6">
        <v>44970</v>
      </c>
      <c r="I20" s="7"/>
      <c r="J20" s="8">
        <f>MAX(0,MIN(IF(I20="",EOMONTH(DATE(YEAR($J$3),MONTH($J$3),1),0),I20),EOMONTH(DATE(YEAR($J$3),MONTH($J$3),1),0))-MAX(H20,DATE(YEAR($J$3),MONTH($J$3),1))+1)</f>
        <v>30</v>
      </c>
      <c r="K20" s="8">
        <f>MAX(0,MIN(IF(I20="",EOMONTH(DATE(YEAR($K$3),MONTH($K$3),1),0),I20),EOMONTH(DATE(YEAR($K$3),MONTH($K$3),1),0))-MAX(H20,DATE(YEAR($K$3),MONTH($K$3),1))+1)</f>
        <v>31</v>
      </c>
      <c r="L20" s="8">
        <f>MAX(0,MIN(IF(I20="",EOMONTH(DATE(YEAR($L$3),MONTH($L$3),1),0),I20),EOMONTH(DATE(YEAR($L$3),MONTH($L$3),1),0))-MAX(H20,DATE(YEAR($L$3),MONTH($L$3),1))+1)</f>
        <v>30</v>
      </c>
      <c r="M20" s="9">
        <f>MAX(0,MIN(IF(I20="",EOMONTH(DATE(YEAR($M$3),MONTH($M$3),1),0),I20),EOMONTH(DATE(YEAR($M$3),MONTH($M$3),1),0))-MAX(H20,DATE(YEAR($M$3),MONTH($M$3),1))+1)</f>
        <v>31</v>
      </c>
      <c r="N20" s="8">
        <f>MAX(0,MIN(IF(I20="",EOMONTH(DATE(YEAR($N$3),MONTH($N$3),1),0),I20),EOMONTH(DATE(YEAR($N$3),MONTH($N$3),1),0))-MAX(H20,DATE(YEAR($N$3),MONTH($N$3),1))+1)</f>
        <v>31</v>
      </c>
      <c r="O20" s="8">
        <f>MAX(0,MIN(IF(I20="",EOMONTH(DATE(YEAR($O$3),MONTH($O$3),1),0),I20),EOMONTH(DATE(YEAR($O$3),MONTH($O$3),1),0))-MAX(H20,DATE(YEAR($O$3),MONTH($O$3),1))+1)</f>
        <v>30</v>
      </c>
      <c r="P20" s="8">
        <f>MAX(0,MIN(IF(I20="",EOMONTH(DATE(YEAR($P$3),MONTH($P$3),1),0),I20),EOMONTH(DATE(YEAR($P$3),MONTH($P$3),1),0))-MAX(H20,DATE(YEAR($P$3),MONTH($P$3),1))+1)</f>
        <v>31</v>
      </c>
      <c r="Q20" s="8">
        <f>MAX(0,MIN(IF(I20="",EOMONTH(DATE(YEAR($Q$3),MONTH($Q$3),1),0),I20),EOMONTH(DATE(YEAR($Q$3),MONTH($Q$3),1),0))-MAX(H20,DATE(YEAR($Q$3),MONTH($Q$3),1))+1)</f>
        <v>30</v>
      </c>
      <c r="R20" s="8">
        <f>MAX(0,MIN(IF(I20="",EOMONTH(DATE(YEAR($R$3),MONTH($R$3),1),0),I20),EOMONTH(DATE(YEAR($R$3),MONTH($R$3),1),0))-MAX(H20,DATE(YEAR($R$3),MONTH($R$3),1))+1)</f>
        <v>31</v>
      </c>
      <c r="S20" s="55">
        <f>IF(G20="事业部",LOOKUP(M20,'A-b-⑨-选择及规则设置③'!$M$2:$M$6,'A-b-⑨-选择及规则设置③'!$N$2:$N$6),IF(G20="总部",LOOKUP(M20,'A-b-⑨-选择及规则设置③'!$P$2:$P$7,'A-b-⑨-选择及规则设置③'!$Q$2:$Q$7),IF(G20="拓展部",LOOKUP(M20,'A-b-⑨-选择及规则设置③'!$P$2:$P$7,'A-b-⑨-选择及规则设置③'!$R$2:$R$7),5000)))</f>
        <v>4</v>
      </c>
    </row>
    <row r="21" spans="1:19" ht="14.25" x14ac:dyDescent="0.2">
      <c r="A21" s="3">
        <v>18</v>
      </c>
      <c r="B21" s="4" t="s">
        <v>29</v>
      </c>
      <c r="C21" s="4" t="s">
        <v>14</v>
      </c>
      <c r="D21" s="4" t="s">
        <v>15</v>
      </c>
      <c r="E21" s="4" t="s">
        <v>37</v>
      </c>
      <c r="F21" s="4" t="s">
        <v>12</v>
      </c>
      <c r="G21" s="5" t="s">
        <v>13</v>
      </c>
      <c r="H21" s="6">
        <v>45605</v>
      </c>
      <c r="I21" s="7"/>
      <c r="J21" s="8">
        <f>MAX(0,MIN(IF(I21="",EOMONTH(DATE(YEAR($J$3),MONTH($J$3),1),0),I21),EOMONTH(DATE(YEAR($J$3),MONTH($J$3),1),0))-MAX(H21,DATE(YEAR($J$3),MONTH($J$3),1))+1)</f>
        <v>30</v>
      </c>
      <c r="K21" s="8">
        <f>MAX(0,MIN(IF(I21="",EOMONTH(DATE(YEAR($K$3),MONTH($K$3),1),0),I21),EOMONTH(DATE(YEAR($K$3),MONTH($K$3),1),0))-MAX(H21,DATE(YEAR($K$3),MONTH($K$3),1))+1)</f>
        <v>31</v>
      </c>
      <c r="L21" s="8">
        <f>MAX(0,MIN(IF(I21="",EOMONTH(DATE(YEAR($L$3),MONTH($L$3),1),0),I21),EOMONTH(DATE(YEAR($L$3),MONTH($L$3),1),0))-MAX(H21,DATE(YEAR($L$3),MONTH($L$3),1))+1)</f>
        <v>30</v>
      </c>
      <c r="M21" s="9">
        <f>MAX(0,MIN(IF(I21="",EOMONTH(DATE(YEAR($M$3),MONTH($M$3),1),0),I21),EOMONTH(DATE(YEAR($M$3),MONTH($M$3),1),0))-MAX(H21,DATE(YEAR($M$3),MONTH($M$3),1))+1)</f>
        <v>31</v>
      </c>
      <c r="N21" s="8">
        <f>MAX(0,MIN(IF(I21="",EOMONTH(DATE(YEAR($N$3),MONTH($N$3),1),0),I21),EOMONTH(DATE(YEAR($N$3),MONTH($N$3),1),0))-MAX(H21,DATE(YEAR($N$3),MONTH($N$3),1))+1)</f>
        <v>31</v>
      </c>
      <c r="O21" s="8">
        <f>MAX(0,MIN(IF(I21="",EOMONTH(DATE(YEAR($O$3),MONTH($O$3),1),0),I21),EOMONTH(DATE(YEAR($O$3),MONTH($O$3),1),0))-MAX(H21,DATE(YEAR($O$3),MONTH($O$3),1))+1)</f>
        <v>30</v>
      </c>
      <c r="P21" s="8">
        <f>MAX(0,MIN(IF(I21="",EOMONTH(DATE(YEAR($P$3),MONTH($P$3),1),0),I21),EOMONTH(DATE(YEAR($P$3),MONTH($P$3),1),0))-MAX(H21,DATE(YEAR($P$3),MONTH($P$3),1))+1)</f>
        <v>31</v>
      </c>
      <c r="Q21" s="8">
        <f>MAX(0,MIN(IF(I21="",EOMONTH(DATE(YEAR($Q$3),MONTH($Q$3),1),0),I21),EOMONTH(DATE(YEAR($Q$3),MONTH($Q$3),1),0))-MAX(H21,DATE(YEAR($Q$3),MONTH($Q$3),1))+1)</f>
        <v>30</v>
      </c>
      <c r="R21" s="8">
        <f>MAX(0,MIN(IF(I21="",EOMONTH(DATE(YEAR($R$3),MONTH($R$3),1),0),I21),EOMONTH(DATE(YEAR($R$3),MONTH($R$3),1),0))-MAX(H21,DATE(YEAR($R$3),MONTH($R$3),1))+1)</f>
        <v>31</v>
      </c>
      <c r="S21" s="55">
        <f>IF(G21="事业部",LOOKUP(M21,'A-b-⑨-选择及规则设置③'!$M$2:$M$6,'A-b-⑨-选择及规则设置③'!$N$2:$N$6),IF(G21="总部",LOOKUP(M21,'A-b-⑨-选择及规则设置③'!$P$2:$P$7,'A-b-⑨-选择及规则设置③'!$Q$2:$Q$7),IF(G21="拓展部",LOOKUP(M21,'A-b-⑨-选择及规则设置③'!$P$2:$P$7,'A-b-⑨-选择及规则设置③'!$R$2:$R$7),5000)))</f>
        <v>4</v>
      </c>
    </row>
    <row r="22" spans="1:19" ht="14.25" x14ac:dyDescent="0.2">
      <c r="A22" s="3">
        <v>19</v>
      </c>
      <c r="B22" s="4" t="s">
        <v>29</v>
      </c>
      <c r="C22" s="4" t="s">
        <v>17</v>
      </c>
      <c r="D22" s="4" t="s">
        <v>15</v>
      </c>
      <c r="E22" s="4" t="s">
        <v>38</v>
      </c>
      <c r="F22" s="4" t="s">
        <v>12</v>
      </c>
      <c r="G22" s="5" t="s">
        <v>13</v>
      </c>
      <c r="H22" s="6">
        <v>45700</v>
      </c>
      <c r="I22" s="7"/>
      <c r="J22" s="8">
        <f>MAX(0,MIN(IF(I22="",EOMONTH(DATE(YEAR($J$3),MONTH($J$3),1),0),I22),EOMONTH(DATE(YEAR($J$3),MONTH($J$3),1),0))-MAX(H22,DATE(YEAR($J$3),MONTH($J$3),1))+1)</f>
        <v>30</v>
      </c>
      <c r="K22" s="8">
        <f>MAX(0,MIN(IF(I22="",EOMONTH(DATE(YEAR($K$3),MONTH($K$3),1),0),I22),EOMONTH(DATE(YEAR($K$3),MONTH($K$3),1),0))-MAX(H22,DATE(YEAR($K$3),MONTH($K$3),1))+1)</f>
        <v>31</v>
      </c>
      <c r="L22" s="8">
        <f>MAX(0,MIN(IF(I22="",EOMONTH(DATE(YEAR($L$3),MONTH($L$3),1),0),I22),EOMONTH(DATE(YEAR($L$3),MONTH($L$3),1),0))-MAX(H22,DATE(YEAR($L$3),MONTH($L$3),1))+1)</f>
        <v>30</v>
      </c>
      <c r="M22" s="9">
        <f>MAX(0,MIN(IF(I22="",EOMONTH(DATE(YEAR($M$3),MONTH($M$3),1),0),I22),EOMONTH(DATE(YEAR($M$3),MONTH($M$3),1),0))-MAX(H22,DATE(YEAR($M$3),MONTH($M$3),1))+1)</f>
        <v>31</v>
      </c>
      <c r="N22" s="8">
        <f>MAX(0,MIN(IF(I22="",EOMONTH(DATE(YEAR($N$3),MONTH($N$3),1),0),I22),EOMONTH(DATE(YEAR($N$3),MONTH($N$3),1),0))-MAX(H22,DATE(YEAR($N$3),MONTH($N$3),1))+1)</f>
        <v>31</v>
      </c>
      <c r="O22" s="8">
        <f>MAX(0,MIN(IF(I22="",EOMONTH(DATE(YEAR($O$3),MONTH($O$3),1),0),I22),EOMONTH(DATE(YEAR($O$3),MONTH($O$3),1),0))-MAX(H22,DATE(YEAR($O$3),MONTH($O$3),1))+1)</f>
        <v>30</v>
      </c>
      <c r="P22" s="8">
        <f>MAX(0,MIN(IF(I22="",EOMONTH(DATE(YEAR($P$3),MONTH($P$3),1),0),I22),EOMONTH(DATE(YEAR($P$3),MONTH($P$3),1),0))-MAX(H22,DATE(YEAR($P$3),MONTH($P$3),1))+1)</f>
        <v>31</v>
      </c>
      <c r="Q22" s="8">
        <f>MAX(0,MIN(IF(I22="",EOMONTH(DATE(YEAR($Q$3),MONTH($Q$3),1),0),I22),EOMONTH(DATE(YEAR($Q$3),MONTH($Q$3),1),0))-MAX(H22,DATE(YEAR($Q$3),MONTH($Q$3),1))+1)</f>
        <v>30</v>
      </c>
      <c r="R22" s="8">
        <f>MAX(0,MIN(IF(I22="",EOMONTH(DATE(YEAR($R$3),MONTH($R$3),1),0),I22),EOMONTH(DATE(YEAR($R$3),MONTH($R$3),1),0))-MAX(H22,DATE(YEAR($R$3),MONTH($R$3),1))+1)</f>
        <v>31</v>
      </c>
      <c r="S22" s="55">
        <f>IF(G22="事业部",LOOKUP(M22,'A-b-⑨-选择及规则设置③'!$M$2:$M$6,'A-b-⑨-选择及规则设置③'!$N$2:$N$6),IF(G22="总部",LOOKUP(M22,'A-b-⑨-选择及规则设置③'!$P$2:$P$7,'A-b-⑨-选择及规则设置③'!$Q$2:$Q$7),IF(G22="拓展部",LOOKUP(M22,'A-b-⑨-选择及规则设置③'!$P$2:$P$7,'A-b-⑨-选择及规则设置③'!$R$2:$R$7),5000)))</f>
        <v>4</v>
      </c>
    </row>
    <row r="23" spans="1:19" ht="14.25" x14ac:dyDescent="0.2">
      <c r="A23" s="3">
        <v>20</v>
      </c>
      <c r="B23" s="4" t="s">
        <v>29</v>
      </c>
      <c r="C23" s="4" t="s">
        <v>17</v>
      </c>
      <c r="D23" s="4" t="s">
        <v>15</v>
      </c>
      <c r="E23" s="4" t="s">
        <v>39</v>
      </c>
      <c r="F23" s="4" t="s">
        <v>21</v>
      </c>
      <c r="G23" s="5" t="s">
        <v>13</v>
      </c>
      <c r="H23" s="6">
        <v>45717</v>
      </c>
      <c r="I23" s="6">
        <v>45829</v>
      </c>
      <c r="J23" s="8">
        <f>MAX(0,MIN(IF(I23="",EOMONTH(DATE(YEAR($J$3),MONTH($J$3),1),0),I23),EOMONTH(DATE(YEAR($J$3),MONTH($J$3),1),0))-MAX(H23,DATE(YEAR($J$3),MONTH($J$3),1))+1)</f>
        <v>30</v>
      </c>
      <c r="K23" s="8">
        <f>MAX(0,MIN(IF(I23="",EOMONTH(DATE(YEAR($K$3),MONTH($K$3),1),0),I23),EOMONTH(DATE(YEAR($K$3),MONTH($K$3),1),0))-MAX(H23,DATE(YEAR($K$3),MONTH($K$3),1))+1)</f>
        <v>31</v>
      </c>
      <c r="L23" s="8">
        <f>MAX(0,MIN(IF(I23="",EOMONTH(DATE(YEAR($L$3),MONTH($L$3),1),0),I23),EOMONTH(DATE(YEAR($L$3),MONTH($L$3),1),0))-MAX(H23,DATE(YEAR($L$3),MONTH($L$3),1))+1)</f>
        <v>21</v>
      </c>
      <c r="M23" s="9">
        <f>MAX(0,MIN(IF(I23="",EOMONTH(DATE(YEAR($M$3),MONTH($M$3),1),0),I23),EOMONTH(DATE(YEAR($M$3),MONTH($M$3),1),0))-MAX(H23,DATE(YEAR($M$3),MONTH($M$3),1))+1)</f>
        <v>0</v>
      </c>
      <c r="N23" s="8">
        <f>MAX(0,MIN(IF(I23="",EOMONTH(DATE(YEAR($N$3),MONTH($N$3),1),0),I23),EOMONTH(DATE(YEAR($N$3),MONTH($N$3),1),0))-MAX(H23,DATE(YEAR($N$3),MONTH($N$3),1))+1)</f>
        <v>0</v>
      </c>
      <c r="O23" s="8">
        <f>MAX(0,MIN(IF(I23="",EOMONTH(DATE(YEAR($O$3),MONTH($O$3),1),0),I23),EOMONTH(DATE(YEAR($O$3),MONTH($O$3),1),0))-MAX(H23,DATE(YEAR($O$3),MONTH($O$3),1))+1)</f>
        <v>0</v>
      </c>
      <c r="P23" s="8">
        <f>MAX(0,MIN(IF(I23="",EOMONTH(DATE(YEAR($P$3),MONTH($P$3),1),0),I23),EOMONTH(DATE(YEAR($P$3),MONTH($P$3),1),0))-MAX(H23,DATE(YEAR($P$3),MONTH($P$3),1))+1)</f>
        <v>0</v>
      </c>
      <c r="Q23" s="8">
        <f>MAX(0,MIN(IF(I23="",EOMONTH(DATE(YEAR($Q$3),MONTH($Q$3),1),0),I23),EOMONTH(DATE(YEAR($Q$3),MONTH($Q$3),1),0))-MAX(H23,DATE(YEAR($Q$3),MONTH($Q$3),1))+1)</f>
        <v>0</v>
      </c>
      <c r="R23" s="8">
        <f>MAX(0,MIN(IF(I23="",EOMONTH(DATE(YEAR($R$3),MONTH($R$3),1),0),I23),EOMONTH(DATE(YEAR($R$3),MONTH($R$3),1),0))-MAX(H23,DATE(YEAR($R$3),MONTH($R$3),1))+1)</f>
        <v>0</v>
      </c>
      <c r="S23" s="55">
        <f>IF(G23="事业部",LOOKUP(M23,'A-b-⑨-选择及规则设置③'!$M$2:$M$6,'A-b-⑨-选择及规则设置③'!$N$2:$N$6),IF(G23="总部",LOOKUP(M23,'A-b-⑨-选择及规则设置③'!$P$2:$P$7,'A-b-⑨-选择及规则设置③'!$Q$2:$Q$7),IF(G23="拓展部",LOOKUP(M23,'A-b-⑨-选择及规则设置③'!$P$2:$P$7,'A-b-⑨-选择及规则设置③'!$R$2:$R$7),5000)))</f>
        <v>0</v>
      </c>
    </row>
    <row r="24" spans="1:19" ht="14.25" x14ac:dyDescent="0.2">
      <c r="A24" s="3">
        <v>21</v>
      </c>
      <c r="B24" s="4" t="s">
        <v>29</v>
      </c>
      <c r="C24" s="4" t="s">
        <v>17</v>
      </c>
      <c r="D24" s="4" t="s">
        <v>15</v>
      </c>
      <c r="E24" s="4" t="s">
        <v>47</v>
      </c>
      <c r="F24" s="4" t="s">
        <v>12</v>
      </c>
      <c r="G24" s="5" t="s">
        <v>13</v>
      </c>
      <c r="H24" s="6">
        <v>45754</v>
      </c>
      <c r="I24" s="7">
        <v>45864</v>
      </c>
      <c r="J24" s="8">
        <f>MAX(0,MIN(IF(I24="",EOMONTH(DATE(YEAR($J$3),MONTH($J$3),1),0),I24),EOMONTH(DATE(YEAR($J$3),MONTH($J$3),1),0))-MAX(H24,DATE(YEAR($J$3),MONTH($J$3),1))+1)</f>
        <v>24</v>
      </c>
      <c r="K24" s="8">
        <f>MAX(0,MIN(IF(I24="",EOMONTH(DATE(YEAR($K$3),MONTH($K$3),1),0),I24),EOMONTH(DATE(YEAR($K$3),MONTH($K$3),1),0))-MAX(H24,DATE(YEAR($K$3),MONTH($K$3),1))+1)</f>
        <v>31</v>
      </c>
      <c r="L24" s="8">
        <f>MAX(0,MIN(IF(I24="",EOMONTH(DATE(YEAR($L$3),MONTH($L$3),1),0),I24),EOMONTH(DATE(YEAR($L$3),MONTH($L$3),1),0))-MAX(H24,DATE(YEAR($L$3),MONTH($L$3),1))+1)</f>
        <v>30</v>
      </c>
      <c r="M24" s="9">
        <f>MAX(0,MIN(IF(I24="",EOMONTH(DATE(YEAR($M$3),MONTH($M$3),1),0),I24),EOMONTH(DATE(YEAR($M$3),MONTH($M$3),1),0))-MAX(H24,DATE(YEAR($M$3),MONTH($M$3),1))+1)</f>
        <v>26</v>
      </c>
      <c r="N24" s="8">
        <f>MAX(0,MIN(IF(I24="",EOMONTH(DATE(YEAR($N$3),MONTH($N$3),1),0),I24),EOMONTH(DATE(YEAR($N$3),MONTH($N$3),1),0))-MAX(H24,DATE(YEAR($N$3),MONTH($N$3),1))+1)</f>
        <v>0</v>
      </c>
      <c r="O24" s="8">
        <f>MAX(0,MIN(IF(I24="",EOMONTH(DATE(YEAR($O$3),MONTH($O$3),1),0),I24),EOMONTH(DATE(YEAR($O$3),MONTH($O$3),1),0))-MAX(H24,DATE(YEAR($O$3),MONTH($O$3),1))+1)</f>
        <v>0</v>
      </c>
      <c r="P24" s="8">
        <f>MAX(0,MIN(IF(I24="",EOMONTH(DATE(YEAR($P$3),MONTH($P$3),1),0),I24),EOMONTH(DATE(YEAR($P$3),MONTH($P$3),1),0))-MAX(H24,DATE(YEAR($P$3),MONTH($P$3),1))+1)</f>
        <v>0</v>
      </c>
      <c r="Q24" s="8">
        <f>MAX(0,MIN(IF(I24="",EOMONTH(DATE(YEAR($Q$3),MONTH($Q$3),1),0),I24),EOMONTH(DATE(YEAR($Q$3),MONTH($Q$3),1),0))-MAX(H24,DATE(YEAR($Q$3),MONTH($Q$3),1))+1)</f>
        <v>0</v>
      </c>
      <c r="R24" s="8">
        <f>MAX(0,MIN(IF(I24="",EOMONTH(DATE(YEAR($R$3),MONTH($R$3),1),0),I24),EOMONTH(DATE(YEAR($R$3),MONTH($R$3),1),0))-MAX(H24,DATE(YEAR($R$3),MONTH($R$3),1))+1)</f>
        <v>0</v>
      </c>
      <c r="S24" s="55">
        <f>IF(G24="事业部",LOOKUP(M24,'A-b-⑨-选择及规则设置③'!$M$2:$M$6,'A-b-⑨-选择及规则设置③'!$N$2:$N$6),IF(G24="总部",LOOKUP(M24,'A-b-⑨-选择及规则设置③'!$P$2:$P$7,'A-b-⑨-选择及规则设置③'!$Q$2:$Q$7),IF(G24="拓展部",LOOKUP(M24,'A-b-⑨-选择及规则设置③'!$P$2:$P$7,'A-b-⑨-选择及规则设置③'!$R$2:$R$7),5000)))</f>
        <v>3</v>
      </c>
    </row>
    <row r="25" spans="1:19" ht="14.25" x14ac:dyDescent="0.2">
      <c r="A25" s="3">
        <v>22</v>
      </c>
      <c r="B25" s="4" t="s">
        <v>29</v>
      </c>
      <c r="C25" s="4" t="s">
        <v>48</v>
      </c>
      <c r="D25" s="4" t="s">
        <v>10</v>
      </c>
      <c r="E25" s="4" t="s">
        <v>49</v>
      </c>
      <c r="F25" s="4" t="s">
        <v>12</v>
      </c>
      <c r="G25" s="5" t="s">
        <v>13</v>
      </c>
      <c r="H25" s="6">
        <v>45754</v>
      </c>
      <c r="I25" s="7"/>
      <c r="J25" s="8">
        <f>MAX(0,MIN(IF(I25="",EOMONTH(DATE(YEAR($J$3),MONTH($J$3),1),0),I25),EOMONTH(DATE(YEAR($J$3),MONTH($J$3),1),0))-MAX(H25,DATE(YEAR($J$3),MONTH($J$3),1))+1)</f>
        <v>24</v>
      </c>
      <c r="K25" s="8">
        <f>MAX(0,MIN(IF(I25="",EOMONTH(DATE(YEAR($K$3),MONTH($K$3),1),0),I25),EOMONTH(DATE(YEAR($K$3),MONTH($K$3),1),0))-MAX(H25,DATE(YEAR($K$3),MONTH($K$3),1))+1)</f>
        <v>31</v>
      </c>
      <c r="L25" s="8">
        <f>MAX(0,MIN(IF(I25="",EOMONTH(DATE(YEAR($L$3),MONTH($L$3),1),0),I25),EOMONTH(DATE(YEAR($L$3),MONTH($L$3),1),0))-MAX(H25,DATE(YEAR($L$3),MONTH($L$3),1))+1)</f>
        <v>30</v>
      </c>
      <c r="M25" s="9">
        <f>MAX(0,MIN(IF(I25="",EOMONTH(DATE(YEAR($M$3),MONTH($M$3),1),0),I25),EOMONTH(DATE(YEAR($M$3),MONTH($M$3),1),0))-MAX(H25,DATE(YEAR($M$3),MONTH($M$3),1))+1)</f>
        <v>31</v>
      </c>
      <c r="N25" s="8">
        <f>MAX(0,MIN(IF(I25="",EOMONTH(DATE(YEAR($N$3),MONTH($N$3),1),0),I25),EOMONTH(DATE(YEAR($N$3),MONTH($N$3),1),0))-MAX(H25,DATE(YEAR($N$3),MONTH($N$3),1))+1)</f>
        <v>31</v>
      </c>
      <c r="O25" s="8">
        <f>MAX(0,MIN(IF(I25="",EOMONTH(DATE(YEAR($O$3),MONTH($O$3),1),0),I25),EOMONTH(DATE(YEAR($O$3),MONTH($O$3),1),0))-MAX(H25,DATE(YEAR($O$3),MONTH($O$3),1))+1)</f>
        <v>30</v>
      </c>
      <c r="P25" s="8">
        <f>MAX(0,MIN(IF(I25="",EOMONTH(DATE(YEAR($P$3),MONTH($P$3),1),0),I25),EOMONTH(DATE(YEAR($P$3),MONTH($P$3),1),0))-MAX(H25,DATE(YEAR($P$3),MONTH($P$3),1))+1)</f>
        <v>31</v>
      </c>
      <c r="Q25" s="8">
        <f>MAX(0,MIN(IF(I25="",EOMONTH(DATE(YEAR($Q$3),MONTH($Q$3),1),0),I25),EOMONTH(DATE(YEAR($Q$3),MONTH($Q$3),1),0))-MAX(H25,DATE(YEAR($Q$3),MONTH($Q$3),1))+1)</f>
        <v>30</v>
      </c>
      <c r="R25" s="8">
        <f>MAX(0,MIN(IF(I25="",EOMONTH(DATE(YEAR($R$3),MONTH($R$3),1),0),I25),EOMONTH(DATE(YEAR($R$3),MONTH($R$3),1),0))-MAX(H25,DATE(YEAR($R$3),MONTH($R$3),1))+1)</f>
        <v>31</v>
      </c>
      <c r="S25" s="55">
        <f>IF(G25="事业部",LOOKUP(M25,'A-b-⑨-选择及规则设置③'!$M$2:$M$6,'A-b-⑨-选择及规则设置③'!$N$2:$N$6),IF(G25="总部",LOOKUP(M25,'A-b-⑨-选择及规则设置③'!$P$2:$P$7,'A-b-⑨-选择及规则设置③'!$Q$2:$Q$7),IF(G25="拓展部",LOOKUP(M25,'A-b-⑨-选择及规则设置③'!$P$2:$P$7,'A-b-⑨-选择及规则设置③'!$R$2:$R$7),5000)))</f>
        <v>4</v>
      </c>
    </row>
    <row r="26" spans="1:19" ht="14.25" x14ac:dyDescent="0.2">
      <c r="A26" s="3">
        <v>23</v>
      </c>
      <c r="B26" s="4" t="s">
        <v>50</v>
      </c>
      <c r="C26" s="4" t="s">
        <v>17</v>
      </c>
      <c r="D26" s="4" t="s">
        <v>15</v>
      </c>
      <c r="E26" s="4" t="s">
        <v>51</v>
      </c>
      <c r="F26" s="4" t="s">
        <v>12</v>
      </c>
      <c r="G26" s="5" t="s">
        <v>13</v>
      </c>
      <c r="H26" s="6">
        <v>45343</v>
      </c>
      <c r="I26" s="7"/>
      <c r="J26" s="8">
        <f>MAX(0,MIN(IF(I26="",EOMONTH(DATE(YEAR($J$3),MONTH($J$3),1),0),I26),EOMONTH(DATE(YEAR($J$3),MONTH($J$3),1),0))-MAX(H26,DATE(YEAR($J$3),MONTH($J$3),1))+1)</f>
        <v>30</v>
      </c>
      <c r="K26" s="8">
        <f>MAX(0,MIN(IF(I26="",EOMONTH(DATE(YEAR($K$3),MONTH($K$3),1),0),I26),EOMONTH(DATE(YEAR($K$3),MONTH($K$3),1),0))-MAX(H26,DATE(YEAR($K$3),MONTH($K$3),1))+1)</f>
        <v>31</v>
      </c>
      <c r="L26" s="8">
        <f>MAX(0,MIN(IF(I26="",EOMONTH(DATE(YEAR($L$3),MONTH($L$3),1),0),I26),EOMONTH(DATE(YEAR($L$3),MONTH($L$3),1),0))-MAX(H26,DATE(YEAR($L$3),MONTH($L$3),1))+1)</f>
        <v>30</v>
      </c>
      <c r="M26" s="9">
        <f>MAX(0,MIN(IF(I26="",EOMONTH(DATE(YEAR($M$3),MONTH($M$3),1),0),I26),EOMONTH(DATE(YEAR($M$3),MONTH($M$3),1),0))-MAX(H26,DATE(YEAR($M$3),MONTH($M$3),1))+1)</f>
        <v>31</v>
      </c>
      <c r="N26" s="8">
        <f>MAX(0,MIN(IF(I26="",EOMONTH(DATE(YEAR($N$3),MONTH($N$3),1),0),I26),EOMONTH(DATE(YEAR($N$3),MONTH($N$3),1),0))-MAX(H26,DATE(YEAR($N$3),MONTH($N$3),1))+1)</f>
        <v>31</v>
      </c>
      <c r="O26" s="8">
        <f>MAX(0,MIN(IF(I26="",EOMONTH(DATE(YEAR($O$3),MONTH($O$3),1),0),I26),EOMONTH(DATE(YEAR($O$3),MONTH($O$3),1),0))-MAX(H26,DATE(YEAR($O$3),MONTH($O$3),1))+1)</f>
        <v>30</v>
      </c>
      <c r="P26" s="8">
        <f>MAX(0,MIN(IF(I26="",EOMONTH(DATE(YEAR($P$3),MONTH($P$3),1),0),I26),EOMONTH(DATE(YEAR($P$3),MONTH($P$3),1),0))-MAX(H26,DATE(YEAR($P$3),MONTH($P$3),1))+1)</f>
        <v>31</v>
      </c>
      <c r="Q26" s="8">
        <f>MAX(0,MIN(IF(I26="",EOMONTH(DATE(YEAR($Q$3),MONTH($Q$3),1),0),I26),EOMONTH(DATE(YEAR($Q$3),MONTH($Q$3),1),0))-MAX(H26,DATE(YEAR($Q$3),MONTH($Q$3),1))+1)</f>
        <v>30</v>
      </c>
      <c r="R26" s="8">
        <f>MAX(0,MIN(IF(I26="",EOMONTH(DATE(YEAR($R$3),MONTH($R$3),1),0),I26),EOMONTH(DATE(YEAR($R$3),MONTH($R$3),1),0))-MAX(H26,DATE(YEAR($R$3),MONTH($R$3),1))+1)</f>
        <v>31</v>
      </c>
      <c r="S26" s="55">
        <f>IF(G26="事业部",LOOKUP(M26,'A-b-⑨-选择及规则设置③'!$M$2:$M$6,'A-b-⑨-选择及规则设置③'!$N$2:$N$6),IF(G26="总部",LOOKUP(M26,'A-b-⑨-选择及规则设置③'!$P$2:$P$7,'A-b-⑨-选择及规则设置③'!$Q$2:$Q$7),IF(G26="拓展部",LOOKUP(M26,'A-b-⑨-选择及规则设置③'!$P$2:$P$7,'A-b-⑨-选择及规则设置③'!$R$2:$R$7),5000)))</f>
        <v>4</v>
      </c>
    </row>
    <row r="27" spans="1:19" ht="14.25" x14ac:dyDescent="0.2">
      <c r="A27" s="3">
        <v>24</v>
      </c>
      <c r="B27" s="4" t="s">
        <v>50</v>
      </c>
      <c r="C27" s="4" t="s">
        <v>14</v>
      </c>
      <c r="D27" s="4" t="s">
        <v>15</v>
      </c>
      <c r="E27" s="4" t="s">
        <v>52</v>
      </c>
      <c r="F27" s="4" t="s">
        <v>12</v>
      </c>
      <c r="G27" s="5" t="s">
        <v>13</v>
      </c>
      <c r="H27" s="6">
        <v>45024</v>
      </c>
      <c r="I27" s="7"/>
      <c r="J27" s="8">
        <f>MAX(0,MIN(IF(I27="",EOMONTH(DATE(YEAR($J$3),MONTH($J$3),1),0),I27),EOMONTH(DATE(YEAR($J$3),MONTH($J$3),1),0))-MAX(H27,DATE(YEAR($J$3),MONTH($J$3),1))+1)</f>
        <v>30</v>
      </c>
      <c r="K27" s="8">
        <f>MAX(0,MIN(IF(I27="",EOMONTH(DATE(YEAR($K$3),MONTH($K$3),1),0),I27),EOMONTH(DATE(YEAR($K$3),MONTH($K$3),1),0))-MAX(H27,DATE(YEAR($K$3),MONTH($K$3),1))+1)</f>
        <v>31</v>
      </c>
      <c r="L27" s="8">
        <f>MAX(0,MIN(IF(I27="",EOMONTH(DATE(YEAR($L$3),MONTH($L$3),1),0),I27),EOMONTH(DATE(YEAR($L$3),MONTH($L$3),1),0))-MAX(H27,DATE(YEAR($L$3),MONTH($L$3),1))+1)</f>
        <v>30</v>
      </c>
      <c r="M27" s="9">
        <f>MAX(0,MIN(IF(I27="",EOMONTH(DATE(YEAR($M$3),MONTH($M$3),1),0),I27),EOMONTH(DATE(YEAR($M$3),MONTH($M$3),1),0))-MAX(H27,DATE(YEAR($M$3),MONTH($M$3),1))+1)</f>
        <v>31</v>
      </c>
      <c r="N27" s="8">
        <f>MAX(0,MIN(IF(I27="",EOMONTH(DATE(YEAR($N$3),MONTH($N$3),1),0),I27),EOMONTH(DATE(YEAR($N$3),MONTH($N$3),1),0))-MAX(H27,DATE(YEAR($N$3),MONTH($N$3),1))+1)</f>
        <v>31</v>
      </c>
      <c r="O27" s="8">
        <f>MAX(0,MIN(IF(I27="",EOMONTH(DATE(YEAR($O$3),MONTH($O$3),1),0),I27),EOMONTH(DATE(YEAR($O$3),MONTH($O$3),1),0))-MAX(H27,DATE(YEAR($O$3),MONTH($O$3),1))+1)</f>
        <v>30</v>
      </c>
      <c r="P27" s="8">
        <f>MAX(0,MIN(IF(I27="",EOMONTH(DATE(YEAR($P$3),MONTH($P$3),1),0),I27),EOMONTH(DATE(YEAR($P$3),MONTH($P$3),1),0))-MAX(H27,DATE(YEAR($P$3),MONTH($P$3),1))+1)</f>
        <v>31</v>
      </c>
      <c r="Q27" s="8">
        <f>MAX(0,MIN(IF(I27="",EOMONTH(DATE(YEAR($Q$3),MONTH($Q$3),1),0),I27),EOMONTH(DATE(YEAR($Q$3),MONTH($Q$3),1),0))-MAX(H27,DATE(YEAR($Q$3),MONTH($Q$3),1))+1)</f>
        <v>30</v>
      </c>
      <c r="R27" s="8">
        <f>MAX(0,MIN(IF(I27="",EOMONTH(DATE(YEAR($R$3),MONTH($R$3),1),0),I27),EOMONTH(DATE(YEAR($R$3),MONTH($R$3),1),0))-MAX(H27,DATE(YEAR($R$3),MONTH($R$3),1))+1)</f>
        <v>31</v>
      </c>
      <c r="S27" s="55">
        <f>IF(G27="事业部",LOOKUP(M27,'A-b-⑨-选择及规则设置③'!$M$2:$M$6,'A-b-⑨-选择及规则设置③'!$N$2:$N$6),IF(G27="总部",LOOKUP(M27,'A-b-⑨-选择及规则设置③'!$P$2:$P$7,'A-b-⑨-选择及规则设置③'!$Q$2:$Q$7),IF(G27="拓展部",LOOKUP(M27,'A-b-⑨-选择及规则设置③'!$P$2:$P$7,'A-b-⑨-选择及规则设置③'!$R$2:$R$7),5000)))</f>
        <v>4</v>
      </c>
    </row>
    <row r="28" spans="1:19" ht="14.25" x14ac:dyDescent="0.2">
      <c r="A28" s="3">
        <v>25</v>
      </c>
      <c r="B28" s="4" t="s">
        <v>50</v>
      </c>
      <c r="C28" s="4" t="s">
        <v>9</v>
      </c>
      <c r="D28" s="4" t="s">
        <v>10</v>
      </c>
      <c r="E28" s="4" t="s">
        <v>53</v>
      </c>
      <c r="F28" s="4" t="s">
        <v>12</v>
      </c>
      <c r="G28" s="5" t="s">
        <v>13</v>
      </c>
      <c r="H28" s="6">
        <v>45700</v>
      </c>
      <c r="I28" s="7"/>
      <c r="J28" s="8">
        <f>MAX(0,MIN(IF(I28="",EOMONTH(DATE(YEAR($J$3),MONTH($J$3),1),0),I28),EOMONTH(DATE(YEAR($J$3),MONTH($J$3),1),0))-MAX(H28,DATE(YEAR($J$3),MONTH($J$3),1))+1)</f>
        <v>30</v>
      </c>
      <c r="K28" s="8">
        <f>MAX(0,MIN(IF(I28="",EOMONTH(DATE(YEAR($K$3),MONTH($K$3),1),0),I28),EOMONTH(DATE(YEAR($K$3),MONTH($K$3),1),0))-MAX(H28,DATE(YEAR($K$3),MONTH($K$3),1))+1)</f>
        <v>31</v>
      </c>
      <c r="L28" s="8">
        <f>MAX(0,MIN(IF(I28="",EOMONTH(DATE(YEAR($L$3),MONTH($L$3),1),0),I28),EOMONTH(DATE(YEAR($L$3),MONTH($L$3),1),0))-MAX(H28,DATE(YEAR($L$3),MONTH($L$3),1))+1)</f>
        <v>30</v>
      </c>
      <c r="M28" s="9">
        <f>MAX(0,MIN(IF(I28="",EOMONTH(DATE(YEAR($M$3),MONTH($M$3),1),0),I28),EOMONTH(DATE(YEAR($M$3),MONTH($M$3),1),0))-MAX(H28,DATE(YEAR($M$3),MONTH($M$3),1))+1)</f>
        <v>31</v>
      </c>
      <c r="N28" s="8">
        <f>MAX(0,MIN(IF(I28="",EOMONTH(DATE(YEAR($N$3),MONTH($N$3),1),0),I28),EOMONTH(DATE(YEAR($N$3),MONTH($N$3),1),0))-MAX(H28,DATE(YEAR($N$3),MONTH($N$3),1))+1)</f>
        <v>31</v>
      </c>
      <c r="O28" s="8">
        <f>MAX(0,MIN(IF(I28="",EOMONTH(DATE(YEAR($O$3),MONTH($O$3),1),0),I28),EOMONTH(DATE(YEAR($O$3),MONTH($O$3),1),0))-MAX(H28,DATE(YEAR($O$3),MONTH($O$3),1))+1)</f>
        <v>30</v>
      </c>
      <c r="P28" s="8">
        <f>MAX(0,MIN(IF(I28="",EOMONTH(DATE(YEAR($P$3),MONTH($P$3),1),0),I28),EOMONTH(DATE(YEAR($P$3),MONTH($P$3),1),0))-MAX(H28,DATE(YEAR($P$3),MONTH($P$3),1))+1)</f>
        <v>31</v>
      </c>
      <c r="Q28" s="8">
        <f>MAX(0,MIN(IF(I28="",EOMONTH(DATE(YEAR($Q$3),MONTH($Q$3),1),0),I28),EOMONTH(DATE(YEAR($Q$3),MONTH($Q$3),1),0))-MAX(H28,DATE(YEAR($Q$3),MONTH($Q$3),1))+1)</f>
        <v>30</v>
      </c>
      <c r="R28" s="8">
        <f>MAX(0,MIN(IF(I28="",EOMONTH(DATE(YEAR($R$3),MONTH($R$3),1),0),I28),EOMONTH(DATE(YEAR($R$3),MONTH($R$3),1),0))-MAX(H28,DATE(YEAR($R$3),MONTH($R$3),1))+1)</f>
        <v>31</v>
      </c>
      <c r="S28" s="55">
        <f>IF(G28="事业部",LOOKUP(M28,'A-b-⑨-选择及规则设置③'!$M$2:$M$6,'A-b-⑨-选择及规则设置③'!$N$2:$N$6),IF(G28="总部",LOOKUP(M28,'A-b-⑨-选择及规则设置③'!$P$2:$P$7,'A-b-⑨-选择及规则设置③'!$Q$2:$Q$7),IF(G28="拓展部",LOOKUP(M28,'A-b-⑨-选择及规则设置③'!$P$2:$P$7,'A-b-⑨-选择及规则设置③'!$R$2:$R$7),5000)))</f>
        <v>4</v>
      </c>
    </row>
    <row r="29" spans="1:19" ht="14.25" x14ac:dyDescent="0.2">
      <c r="A29" s="3">
        <v>26</v>
      </c>
      <c r="B29" s="4" t="s">
        <v>50</v>
      </c>
      <c r="C29" s="4" t="s">
        <v>17</v>
      </c>
      <c r="D29" s="4" t="s">
        <v>15</v>
      </c>
      <c r="E29" s="4" t="s">
        <v>54</v>
      </c>
      <c r="F29" s="4" t="s">
        <v>12</v>
      </c>
      <c r="G29" s="5" t="s">
        <v>13</v>
      </c>
      <c r="H29" s="6">
        <v>45775</v>
      </c>
      <c r="I29" s="7"/>
      <c r="J29" s="8">
        <f>MAX(0,MIN(IF(I29="",EOMONTH(DATE(YEAR($J$3),MONTH($J$3),1),0),I29),EOMONTH(DATE(YEAR($J$3),MONTH($J$3),1),0))-MAX(H29,DATE(YEAR($J$3),MONTH($J$3),1))+1)</f>
        <v>3</v>
      </c>
      <c r="K29" s="8">
        <f>MAX(0,MIN(IF(I29="",EOMONTH(DATE(YEAR($K$3),MONTH($K$3),1),0),I29),EOMONTH(DATE(YEAR($K$3),MONTH($K$3),1),0))-MAX(H29,DATE(YEAR($K$3),MONTH($K$3),1))+1)</f>
        <v>31</v>
      </c>
      <c r="L29" s="8">
        <f>MAX(0,MIN(IF(I29="",EOMONTH(DATE(YEAR($L$3),MONTH($L$3),1),0),I29),EOMONTH(DATE(YEAR($L$3),MONTH($L$3),1),0))-MAX(H29,DATE(YEAR($L$3),MONTH($L$3),1))+1)</f>
        <v>30</v>
      </c>
      <c r="M29" s="9">
        <f>MAX(0,MIN(IF(I29="",EOMONTH(DATE(YEAR($M$3),MONTH($M$3),1),0),I29),EOMONTH(DATE(YEAR($M$3),MONTH($M$3),1),0))-MAX(H29,DATE(YEAR($M$3),MONTH($M$3),1))+1)</f>
        <v>31</v>
      </c>
      <c r="N29" s="8">
        <f>MAX(0,MIN(IF(I29="",EOMONTH(DATE(YEAR($N$3),MONTH($N$3),1),0),I29),EOMONTH(DATE(YEAR($N$3),MONTH($N$3),1),0))-MAX(H29,DATE(YEAR($N$3),MONTH($N$3),1))+1)</f>
        <v>31</v>
      </c>
      <c r="O29" s="8">
        <f>MAX(0,MIN(IF(I29="",EOMONTH(DATE(YEAR($O$3),MONTH($O$3),1),0),I29),EOMONTH(DATE(YEAR($O$3),MONTH($O$3),1),0))-MAX(H29,DATE(YEAR($O$3),MONTH($O$3),1))+1)</f>
        <v>30</v>
      </c>
      <c r="P29" s="8">
        <f>MAX(0,MIN(IF(I29="",EOMONTH(DATE(YEAR($P$3),MONTH($P$3),1),0),I29),EOMONTH(DATE(YEAR($P$3),MONTH($P$3),1),0))-MAX(H29,DATE(YEAR($P$3),MONTH($P$3),1))+1)</f>
        <v>31</v>
      </c>
      <c r="Q29" s="8">
        <f>MAX(0,MIN(IF(I29="",EOMONTH(DATE(YEAR($Q$3),MONTH($Q$3),1),0),I29),EOMONTH(DATE(YEAR($Q$3),MONTH($Q$3),1),0))-MAX(H29,DATE(YEAR($Q$3),MONTH($Q$3),1))+1)</f>
        <v>30</v>
      </c>
      <c r="R29" s="8">
        <f>MAX(0,MIN(IF(I29="",EOMONTH(DATE(YEAR($R$3),MONTH($R$3),1),0),I29),EOMONTH(DATE(YEAR($R$3),MONTH($R$3),1),0))-MAX(H29,DATE(YEAR($R$3),MONTH($R$3),1))+1)</f>
        <v>31</v>
      </c>
      <c r="S29" s="55">
        <f>IF(G29="事业部",LOOKUP(M29,'A-b-⑨-选择及规则设置③'!$M$2:$M$6,'A-b-⑨-选择及规则设置③'!$N$2:$N$6),IF(G29="总部",LOOKUP(M29,'A-b-⑨-选择及规则设置③'!$P$2:$P$7,'A-b-⑨-选择及规则设置③'!$Q$2:$Q$7),IF(G29="拓展部",LOOKUP(M29,'A-b-⑨-选择及规则设置③'!$P$2:$P$7,'A-b-⑨-选择及规则设置③'!$R$2:$R$7),5000)))</f>
        <v>4</v>
      </c>
    </row>
    <row r="30" spans="1:19" ht="14.25" x14ac:dyDescent="0.2">
      <c r="A30" s="3">
        <v>27</v>
      </c>
      <c r="B30" s="4" t="s">
        <v>50</v>
      </c>
      <c r="C30" s="4" t="s">
        <v>17</v>
      </c>
      <c r="D30" s="4" t="s">
        <v>15</v>
      </c>
      <c r="E30" s="4" t="s">
        <v>55</v>
      </c>
      <c r="F30" s="4" t="s">
        <v>12</v>
      </c>
      <c r="G30" s="5" t="s">
        <v>13</v>
      </c>
      <c r="H30" s="6">
        <v>45517</v>
      </c>
      <c r="I30" s="7"/>
      <c r="J30" s="8">
        <f>MAX(0,MIN(IF(I30="",EOMONTH(DATE(YEAR($J$3),MONTH($J$3),1),0),I30),EOMONTH(DATE(YEAR($J$3),MONTH($J$3),1),0))-MAX(H30,DATE(YEAR($J$3),MONTH($J$3),1))+1)</f>
        <v>30</v>
      </c>
      <c r="K30" s="8">
        <f>MAX(0,MIN(IF(I30="",EOMONTH(DATE(YEAR($K$3),MONTH($K$3),1),0),I30),EOMONTH(DATE(YEAR($K$3),MONTH($K$3),1),0))-MAX(H30,DATE(YEAR($K$3),MONTH($K$3),1))+1)</f>
        <v>31</v>
      </c>
      <c r="L30" s="8">
        <f>MAX(0,MIN(IF(I30="",EOMONTH(DATE(YEAR($L$3),MONTH($L$3),1),0),I30),EOMONTH(DATE(YEAR($L$3),MONTH($L$3),1),0))-MAX(H30,DATE(YEAR($L$3),MONTH($L$3),1))+1)</f>
        <v>30</v>
      </c>
      <c r="M30" s="9">
        <f>MAX(0,MIN(IF(I30="",EOMONTH(DATE(YEAR($M$3),MONTH($M$3),1),0),I30),EOMONTH(DATE(YEAR($M$3),MONTH($M$3),1),0))-MAX(H30,DATE(YEAR($M$3),MONTH($M$3),1))+1)</f>
        <v>31</v>
      </c>
      <c r="N30" s="8">
        <f>MAX(0,MIN(IF(I30="",EOMONTH(DATE(YEAR($N$3),MONTH($N$3),1),0),I30),EOMONTH(DATE(YEAR($N$3),MONTH($N$3),1),0))-MAX(H30,DATE(YEAR($N$3),MONTH($N$3),1))+1)</f>
        <v>31</v>
      </c>
      <c r="O30" s="8">
        <f>MAX(0,MIN(IF(I30="",EOMONTH(DATE(YEAR($O$3),MONTH($O$3),1),0),I30),EOMONTH(DATE(YEAR($O$3),MONTH($O$3),1),0))-MAX(H30,DATE(YEAR($O$3),MONTH($O$3),1))+1)</f>
        <v>30</v>
      </c>
      <c r="P30" s="8">
        <f>MAX(0,MIN(IF(I30="",EOMONTH(DATE(YEAR($P$3),MONTH($P$3),1),0),I30),EOMONTH(DATE(YEAR($P$3),MONTH($P$3),1),0))-MAX(H30,DATE(YEAR($P$3),MONTH($P$3),1))+1)</f>
        <v>31</v>
      </c>
      <c r="Q30" s="8">
        <f>MAX(0,MIN(IF(I30="",EOMONTH(DATE(YEAR($Q$3),MONTH($Q$3),1),0),I30),EOMONTH(DATE(YEAR($Q$3),MONTH($Q$3),1),0))-MAX(H30,DATE(YEAR($Q$3),MONTH($Q$3),1))+1)</f>
        <v>30</v>
      </c>
      <c r="R30" s="8">
        <f>MAX(0,MIN(IF(I30="",EOMONTH(DATE(YEAR($R$3),MONTH($R$3),1),0),I30),EOMONTH(DATE(YEAR($R$3),MONTH($R$3),1),0))-MAX(H30,DATE(YEAR($R$3),MONTH($R$3),1))+1)</f>
        <v>31</v>
      </c>
      <c r="S30" s="55">
        <f>IF(G30="事业部",LOOKUP(M30,'A-b-⑨-选择及规则设置③'!$M$2:$M$6,'A-b-⑨-选择及规则设置③'!$N$2:$N$6),IF(G30="总部",LOOKUP(M30,'A-b-⑨-选择及规则设置③'!$P$2:$P$7,'A-b-⑨-选择及规则设置③'!$Q$2:$Q$7),IF(G30="拓展部",LOOKUP(M30,'A-b-⑨-选择及规则设置③'!$P$2:$P$7,'A-b-⑨-选择及规则设置③'!$R$2:$R$7),5000)))</f>
        <v>4</v>
      </c>
    </row>
    <row r="31" spans="1:19" ht="14.25" x14ac:dyDescent="0.2">
      <c r="A31" s="3">
        <v>28</v>
      </c>
      <c r="B31" s="4" t="s">
        <v>50</v>
      </c>
      <c r="C31" s="4" t="s">
        <v>17</v>
      </c>
      <c r="D31" s="4" t="s">
        <v>15</v>
      </c>
      <c r="E31" s="4" t="s">
        <v>56</v>
      </c>
      <c r="F31" s="4" t="s">
        <v>12</v>
      </c>
      <c r="G31" s="5" t="s">
        <v>13</v>
      </c>
      <c r="H31" s="6">
        <v>45722</v>
      </c>
      <c r="I31" s="7"/>
      <c r="J31" s="8">
        <f>MAX(0,MIN(IF(I31="",EOMONTH(DATE(YEAR($J$3),MONTH($J$3),1),0),I31),EOMONTH(DATE(YEAR($J$3),MONTH($J$3),1),0))-MAX(H31,DATE(YEAR($J$3),MONTH($J$3),1))+1)</f>
        <v>30</v>
      </c>
      <c r="K31" s="8">
        <f>MAX(0,MIN(IF(I31="",EOMONTH(DATE(YEAR($K$3),MONTH($K$3),1),0),I31),EOMONTH(DATE(YEAR($K$3),MONTH($K$3),1),0))-MAX(H31,DATE(YEAR($K$3),MONTH($K$3),1))+1)</f>
        <v>31</v>
      </c>
      <c r="L31" s="8">
        <f>MAX(0,MIN(IF(I31="",EOMONTH(DATE(YEAR($L$3),MONTH($L$3),1),0),I31),EOMONTH(DATE(YEAR($L$3),MONTH($L$3),1),0))-MAX(H31,DATE(YEAR($L$3),MONTH($L$3),1))+1)</f>
        <v>30</v>
      </c>
      <c r="M31" s="9">
        <f>MAX(0,MIN(IF(I31="",EOMONTH(DATE(YEAR($M$3),MONTH($M$3),1),0),I31),EOMONTH(DATE(YEAR($M$3),MONTH($M$3),1),0))-MAX(H31,DATE(YEAR($M$3),MONTH($M$3),1))+1)</f>
        <v>31</v>
      </c>
      <c r="N31" s="8">
        <f>MAX(0,MIN(IF(I31="",EOMONTH(DATE(YEAR($N$3),MONTH($N$3),1),0),I31),EOMONTH(DATE(YEAR($N$3),MONTH($N$3),1),0))-MAX(H31,DATE(YEAR($N$3),MONTH($N$3),1))+1)</f>
        <v>31</v>
      </c>
      <c r="O31" s="8">
        <f>MAX(0,MIN(IF(I31="",EOMONTH(DATE(YEAR($O$3),MONTH($O$3),1),0),I31),EOMONTH(DATE(YEAR($O$3),MONTH($O$3),1),0))-MAX(H31,DATE(YEAR($O$3),MONTH($O$3),1))+1)</f>
        <v>30</v>
      </c>
      <c r="P31" s="8">
        <f>MAX(0,MIN(IF(I31="",EOMONTH(DATE(YEAR($P$3),MONTH($P$3),1),0),I31),EOMONTH(DATE(YEAR($P$3),MONTH($P$3),1),0))-MAX(H31,DATE(YEAR($P$3),MONTH($P$3),1))+1)</f>
        <v>31</v>
      </c>
      <c r="Q31" s="8">
        <f>MAX(0,MIN(IF(I31="",EOMONTH(DATE(YEAR($Q$3),MONTH($Q$3),1),0),I31),EOMONTH(DATE(YEAR($Q$3),MONTH($Q$3),1),0))-MAX(H31,DATE(YEAR($Q$3),MONTH($Q$3),1))+1)</f>
        <v>30</v>
      </c>
      <c r="R31" s="8">
        <f>MAX(0,MIN(IF(I31="",EOMONTH(DATE(YEAR($R$3),MONTH($R$3),1),0),I31),EOMONTH(DATE(YEAR($R$3),MONTH($R$3),1),0))-MAX(H31,DATE(YEAR($R$3),MONTH($R$3),1))+1)</f>
        <v>31</v>
      </c>
      <c r="S31" s="55">
        <f>IF(G31="事业部",LOOKUP(M31,'A-b-⑨-选择及规则设置③'!$M$2:$M$6,'A-b-⑨-选择及规则设置③'!$N$2:$N$6),IF(G31="总部",LOOKUP(M31,'A-b-⑨-选择及规则设置③'!$P$2:$P$7,'A-b-⑨-选择及规则设置③'!$Q$2:$Q$7),IF(G31="拓展部",LOOKUP(M31,'A-b-⑨-选择及规则设置③'!$P$2:$P$7,'A-b-⑨-选择及规则设置③'!$R$2:$R$7),5000)))</f>
        <v>4</v>
      </c>
    </row>
    <row r="32" spans="1:19" ht="14.25" x14ac:dyDescent="0.2">
      <c r="A32" s="3">
        <v>29</v>
      </c>
      <c r="B32" s="4" t="s">
        <v>50</v>
      </c>
      <c r="C32" s="4" t="s">
        <v>17</v>
      </c>
      <c r="D32" s="4" t="s">
        <v>15</v>
      </c>
      <c r="E32" s="4" t="s">
        <v>57</v>
      </c>
      <c r="F32" s="4" t="s">
        <v>12</v>
      </c>
      <c r="G32" s="5" t="s">
        <v>13</v>
      </c>
      <c r="H32" s="6">
        <v>45797</v>
      </c>
      <c r="I32" s="7"/>
      <c r="J32" s="8">
        <f>MAX(0,MIN(IF(I32="",EOMONTH(DATE(YEAR($J$3),MONTH($J$3),1),0),I32),EOMONTH(DATE(YEAR($J$3),MONTH($J$3),1),0))-MAX(H32,DATE(YEAR($J$3),MONTH($J$3),1))+1)</f>
        <v>0</v>
      </c>
      <c r="K32" s="8">
        <f>MAX(0,MIN(IF(I32="",EOMONTH(DATE(YEAR($K$3),MONTH($K$3),1),0),I32),EOMONTH(DATE(YEAR($K$3),MONTH($K$3),1),0))-MAX(H32,DATE(YEAR($K$3),MONTH($K$3),1))+1)</f>
        <v>12</v>
      </c>
      <c r="L32" s="8">
        <f>MAX(0,MIN(IF(I32="",EOMONTH(DATE(YEAR($L$3),MONTH($L$3),1),0),I32),EOMONTH(DATE(YEAR($L$3),MONTH($L$3),1),0))-MAX(H32,DATE(YEAR($L$3),MONTH($L$3),1))+1)</f>
        <v>30</v>
      </c>
      <c r="M32" s="9">
        <f>MAX(0,MIN(IF(I32="",EOMONTH(DATE(YEAR($M$3),MONTH($M$3),1),0),I32),EOMONTH(DATE(YEAR($M$3),MONTH($M$3),1),0))-MAX(H32,DATE(YEAR($M$3),MONTH($M$3),1))+1)</f>
        <v>31</v>
      </c>
      <c r="N32" s="8">
        <f>MAX(0,MIN(IF(I32="",EOMONTH(DATE(YEAR($N$3),MONTH($N$3),1),0),I32),EOMONTH(DATE(YEAR($N$3),MONTH($N$3),1),0))-MAX(H32,DATE(YEAR($N$3),MONTH($N$3),1))+1)</f>
        <v>31</v>
      </c>
      <c r="O32" s="8">
        <f>MAX(0,MIN(IF(I32="",EOMONTH(DATE(YEAR($O$3),MONTH($O$3),1),0),I32),EOMONTH(DATE(YEAR($O$3),MONTH($O$3),1),0))-MAX(H32,DATE(YEAR($O$3),MONTH($O$3),1))+1)</f>
        <v>30</v>
      </c>
      <c r="P32" s="8">
        <f>MAX(0,MIN(IF(I32="",EOMONTH(DATE(YEAR($P$3),MONTH($P$3),1),0),I32),EOMONTH(DATE(YEAR($P$3),MONTH($P$3),1),0))-MAX(H32,DATE(YEAR($P$3),MONTH($P$3),1))+1)</f>
        <v>31</v>
      </c>
      <c r="Q32" s="8">
        <f>MAX(0,MIN(IF(I32="",EOMONTH(DATE(YEAR($Q$3),MONTH($Q$3),1),0),I32),EOMONTH(DATE(YEAR($Q$3),MONTH($Q$3),1),0))-MAX(H32,DATE(YEAR($Q$3),MONTH($Q$3),1))+1)</f>
        <v>30</v>
      </c>
      <c r="R32" s="8">
        <f>MAX(0,MIN(IF(I32="",EOMONTH(DATE(YEAR($R$3),MONTH($R$3),1),0),I32),EOMONTH(DATE(YEAR($R$3),MONTH($R$3),1),0))-MAX(H32,DATE(YEAR($R$3),MONTH($R$3),1))+1)</f>
        <v>31</v>
      </c>
      <c r="S32" s="55">
        <f>IF(G32="事业部",LOOKUP(M32,'A-b-⑨-选择及规则设置③'!$M$2:$M$6,'A-b-⑨-选择及规则设置③'!$N$2:$N$6),IF(G32="总部",LOOKUP(M32,'A-b-⑨-选择及规则设置③'!$P$2:$P$7,'A-b-⑨-选择及规则设置③'!$Q$2:$Q$7),IF(G32="拓展部",LOOKUP(M32,'A-b-⑨-选择及规则设置③'!$P$2:$P$7,'A-b-⑨-选择及规则设置③'!$R$2:$R$7),5000)))</f>
        <v>4</v>
      </c>
    </row>
    <row r="33" spans="2:6" ht="14.25" x14ac:dyDescent="0.2">
      <c r="B33" s="15"/>
      <c r="C33" s="15"/>
      <c r="D33" s="15"/>
      <c r="E33" s="15"/>
      <c r="F33" s="15"/>
    </row>
  </sheetData>
  <phoneticPr fontId="2" type="noConversion"/>
  <conditionalFormatting sqref="E33:F1048576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9A402-BC52-47B1-9C9B-0D99425E8D76}">
  <sheetPr>
    <tabColor rgb="FFFF0000"/>
  </sheetPr>
  <dimension ref="A2:U39"/>
  <sheetViews>
    <sheetView tabSelected="1" workbookViewId="0">
      <selection activeCell="K13" sqref="K13"/>
    </sheetView>
  </sheetViews>
  <sheetFormatPr defaultColWidth="9" defaultRowHeight="14.25" x14ac:dyDescent="0.2"/>
  <cols>
    <col min="1" max="1" width="9" style="19"/>
    <col min="2" max="2" width="14.125" style="19" customWidth="1"/>
    <col min="3" max="3" width="13.75" style="19" customWidth="1"/>
    <col min="4" max="4" width="9.25" style="29" customWidth="1"/>
    <col min="5" max="5" width="11.125" style="29" customWidth="1"/>
    <col min="6" max="6" width="9.5" style="30" customWidth="1"/>
    <col min="7" max="7" width="15.375" style="19" customWidth="1"/>
    <col min="8" max="8" width="7.5" style="19" bestFit="1" customWidth="1"/>
    <col min="9" max="9" width="11.5" style="19" customWidth="1"/>
    <col min="10" max="10" width="19.5" style="17" bestFit="1" customWidth="1"/>
    <col min="11" max="11" width="26.125" style="17" bestFit="1" customWidth="1"/>
    <col min="12" max="12" width="11.5" style="17" bestFit="1" customWidth="1"/>
    <col min="13" max="13" width="8" style="17" customWidth="1"/>
    <col min="14" max="15" width="10.125" style="18" customWidth="1"/>
    <col min="16" max="16" width="28.125" style="19" customWidth="1"/>
    <col min="17" max="17" width="7.5" style="19" customWidth="1"/>
    <col min="18" max="18" width="24" style="19" customWidth="1"/>
    <col min="19" max="19" width="7.25" style="19" customWidth="1"/>
    <col min="20" max="16384" width="9" style="19"/>
  </cols>
  <sheetData>
    <row r="2" spans="1:21" x14ac:dyDescent="0.2">
      <c r="A2" s="19" t="s">
        <v>120</v>
      </c>
      <c r="B2" s="19" t="s">
        <v>120</v>
      </c>
      <c r="C2" s="19" t="s">
        <v>120</v>
      </c>
      <c r="D2" s="29" t="s">
        <v>121</v>
      </c>
      <c r="E2" s="29" t="s">
        <v>121</v>
      </c>
      <c r="F2" s="30" t="s">
        <v>122</v>
      </c>
      <c r="G2" s="29" t="s">
        <v>121</v>
      </c>
      <c r="H2" s="29"/>
      <c r="I2" s="19" t="s">
        <v>120</v>
      </c>
      <c r="J2" s="17" t="s">
        <v>123</v>
      </c>
      <c r="K2" s="17" t="s">
        <v>124</v>
      </c>
      <c r="L2" s="17" t="s">
        <v>123</v>
      </c>
      <c r="N2" s="18" t="s">
        <v>125</v>
      </c>
    </row>
    <row r="3" spans="1:21" x14ac:dyDescent="0.2">
      <c r="A3" s="4" t="s">
        <v>3</v>
      </c>
      <c r="B3" s="4" t="s">
        <v>62</v>
      </c>
      <c r="C3" s="4" t="s">
        <v>63</v>
      </c>
      <c r="D3" s="4" t="s">
        <v>64</v>
      </c>
      <c r="E3" s="4" t="s">
        <v>65</v>
      </c>
      <c r="F3" s="16" t="s">
        <v>66</v>
      </c>
      <c r="G3" s="4" t="s">
        <v>67</v>
      </c>
      <c r="H3" s="4" t="s">
        <v>126</v>
      </c>
      <c r="I3" s="4" t="s">
        <v>68</v>
      </c>
      <c r="J3" s="17" t="s">
        <v>69</v>
      </c>
      <c r="K3" s="17" t="s">
        <v>70</v>
      </c>
      <c r="L3" s="17" t="s">
        <v>71</v>
      </c>
      <c r="M3" s="17" t="s">
        <v>72</v>
      </c>
      <c r="N3" s="18" t="s">
        <v>73</v>
      </c>
      <c r="Q3" s="19" t="s">
        <v>74</v>
      </c>
      <c r="R3" s="19" t="s">
        <v>75</v>
      </c>
      <c r="S3" s="19" t="s">
        <v>76</v>
      </c>
      <c r="U3" s="20" t="s">
        <v>77</v>
      </c>
    </row>
    <row r="4" spans="1:21" x14ac:dyDescent="0.2">
      <c r="A4" s="21" t="s">
        <v>78</v>
      </c>
      <c r="B4" s="22">
        <v>45846</v>
      </c>
      <c r="C4" s="22">
        <v>45847</v>
      </c>
      <c r="D4" s="21" t="s">
        <v>79</v>
      </c>
      <c r="E4" s="21" t="s">
        <v>80</v>
      </c>
      <c r="F4" s="23">
        <f t="shared" ref="F4:F39" si="0">C4-B4+1</f>
        <v>2</v>
      </c>
      <c r="G4" s="21" t="s">
        <v>81</v>
      </c>
      <c r="H4" s="21"/>
      <c r="I4" s="21"/>
      <c r="J4" s="17">
        <f>SUMIFS(F:F,A:A,A4,L:L,$U$3)</f>
        <v>31</v>
      </c>
      <c r="K4" s="17">
        <f>IF(_xlfn.XLOOKUP(A4,'A-b-⑨-当月人员信息①'!E:E,'A-b-⑨-当月人员信息①'!M:M,0)-J4=0,"完整",_xlfn.XLOOKUP(A4,'A-b-⑨-当月人员信息①'!E:E,'A-b-⑨-当月人员信息①'!M:M,0)-J4)</f>
        <v>-31</v>
      </c>
      <c r="L4" s="17" t="str">
        <f t="shared" ref="L4:L39" si="1">MONTH(B4)&amp;"月"</f>
        <v>7月</v>
      </c>
      <c r="M4" s="17">
        <f>IFERROR(IFERROR(_xlfn.XLOOKUP(G4,[1]基础设置!K:K,[1]基础设置!L:L,0),0)*F4,0)</f>
        <v>120</v>
      </c>
      <c r="N4" s="18">
        <f>IF(_xlfn.XLOOKUP(G4,[1]基础设置!K:K,[1]基础设置!L:L,0)="保底",_xlfn.XLOOKUP(A4,'[1]①7月-花名册'!E:E,'[1]①7月-花名册'!T:T,0),0)</f>
        <v>0</v>
      </c>
      <c r="P4" s="24" t="s">
        <v>82</v>
      </c>
    </row>
    <row r="5" spans="1:21" x14ac:dyDescent="0.2">
      <c r="A5" s="21" t="s">
        <v>78</v>
      </c>
      <c r="B5" s="22">
        <v>45848</v>
      </c>
      <c r="C5" s="22">
        <v>45869</v>
      </c>
      <c r="D5" s="21" t="s">
        <v>83</v>
      </c>
      <c r="E5" s="21" t="s">
        <v>80</v>
      </c>
      <c r="F5" s="23">
        <f t="shared" si="0"/>
        <v>22</v>
      </c>
      <c r="G5" s="21" t="s">
        <v>84</v>
      </c>
      <c r="H5" s="21"/>
      <c r="I5" s="21"/>
      <c r="J5" s="17">
        <f>SUMIFS(F:F,A:A,A5,L:L,$U$3)</f>
        <v>31</v>
      </c>
      <c r="K5" s="17">
        <f>IF(_xlfn.XLOOKUP(A5,'A-b-⑨-当月人员信息①'!E:E,'A-b-⑨-当月人员信息①'!M:M,0)-J5=0,"完整",_xlfn.XLOOKUP(A5,'A-b-⑨-当月人员信息①'!E:E,'A-b-⑨-当月人员信息①'!M:M,0)-J5)</f>
        <v>-31</v>
      </c>
      <c r="L5" s="17" t="str">
        <f t="shared" si="1"/>
        <v>7月</v>
      </c>
      <c r="M5" s="17">
        <f>IFERROR(IFERROR(_xlfn.XLOOKUP(G5,[1]基础设置!K:K,[1]基础设置!L:L,0),0)*F5,0)</f>
        <v>0</v>
      </c>
      <c r="N5" s="18">
        <f>IF(_xlfn.XLOOKUP(G5,[1]基础设置!K:K,[1]基础设置!L:L,0)="保底",_xlfn.XLOOKUP(A5,'[1]①7月-花名册'!E:E,'[1]①7月-花名册'!T:T,0),0)</f>
        <v>0</v>
      </c>
    </row>
    <row r="6" spans="1:21" x14ac:dyDescent="0.2">
      <c r="A6" s="4" t="s">
        <v>85</v>
      </c>
      <c r="B6" s="6">
        <v>45857</v>
      </c>
      <c r="C6" s="6">
        <v>45869</v>
      </c>
      <c r="D6" s="4" t="s">
        <v>79</v>
      </c>
      <c r="E6" s="4" t="s">
        <v>86</v>
      </c>
      <c r="F6" s="16">
        <f t="shared" si="0"/>
        <v>13</v>
      </c>
      <c r="G6" s="4" t="s">
        <v>81</v>
      </c>
      <c r="H6" s="4"/>
      <c r="I6" s="4"/>
      <c r="J6" s="17">
        <f>SUMIFS(F:F,A:A,A6,L:L,$U$3)</f>
        <v>13</v>
      </c>
      <c r="K6" s="17">
        <f>IF(_xlfn.XLOOKUP(A6,'A-b-⑨-当月人员信息①'!E:E,'A-b-⑨-当月人员信息①'!M:M,0)-J6=0,"完整",_xlfn.XLOOKUP(A6,'A-b-⑨-当月人员信息①'!E:E,'A-b-⑨-当月人员信息①'!M:M,0)-J6)</f>
        <v>-13</v>
      </c>
      <c r="L6" s="17" t="str">
        <f t="shared" si="1"/>
        <v>7月</v>
      </c>
      <c r="M6" s="17">
        <f>IFERROR(IFERROR(_xlfn.XLOOKUP(G6,[1]基础设置!K:K,[1]基础设置!L:L,0),0)*F6,0)</f>
        <v>780</v>
      </c>
      <c r="N6" s="18">
        <f>IF(_xlfn.XLOOKUP(G6,[1]基础设置!K:K,[1]基础设置!L:L,0)="保底",_xlfn.XLOOKUP(A6,'[1]①7月-花名册'!E:E,'[1]①7月-花名册'!T:T,0),0)</f>
        <v>0</v>
      </c>
    </row>
    <row r="7" spans="1:21" s="25" customFormat="1" x14ac:dyDescent="0.2">
      <c r="A7" s="4" t="s">
        <v>87</v>
      </c>
      <c r="B7" s="6">
        <v>45841</v>
      </c>
      <c r="C7" s="6">
        <v>45851</v>
      </c>
      <c r="D7" s="4" t="s">
        <v>79</v>
      </c>
      <c r="E7" s="4" t="s">
        <v>88</v>
      </c>
      <c r="F7" s="16">
        <f t="shared" si="0"/>
        <v>11</v>
      </c>
      <c r="G7" s="4" t="s">
        <v>81</v>
      </c>
      <c r="H7" s="4"/>
      <c r="I7" s="4"/>
      <c r="J7" s="17">
        <f>SUMIFS(F:F,A:A,A7,L:L,$U$3)</f>
        <v>29</v>
      </c>
      <c r="K7" s="17">
        <f>IF(_xlfn.XLOOKUP(A7,'A-b-⑨-当月人员信息①'!E:E,'A-b-⑨-当月人员信息①'!M:M,0)-J7=0,"完整",_xlfn.XLOOKUP(A7,'A-b-⑨-当月人员信息①'!E:E,'A-b-⑨-当月人员信息①'!M:M,0)-J7)</f>
        <v>-29</v>
      </c>
      <c r="L7" s="17" t="str">
        <f t="shared" si="1"/>
        <v>7月</v>
      </c>
      <c r="M7" s="17">
        <f>IFERROR(IFERROR(_xlfn.XLOOKUP(G7,[1]基础设置!K:K,[1]基础设置!L:L,0),0)*F7,0)</f>
        <v>660</v>
      </c>
      <c r="N7" s="18">
        <f>IF(_xlfn.XLOOKUP(G7,[1]基础设置!K:K,[1]基础设置!L:L,0)="保底",_xlfn.XLOOKUP(A7,'[1]①7月-花名册'!E:E,'[1]①7月-花名册'!T:T,0),0)</f>
        <v>0</v>
      </c>
      <c r="O7" s="18"/>
    </row>
    <row r="8" spans="1:21" s="25" customFormat="1" x14ac:dyDescent="0.2">
      <c r="A8" s="4" t="s">
        <v>87</v>
      </c>
      <c r="B8" s="6">
        <v>45852</v>
      </c>
      <c r="C8" s="6">
        <v>45869</v>
      </c>
      <c r="D8" s="4" t="s">
        <v>83</v>
      </c>
      <c r="E8" s="4" t="s">
        <v>88</v>
      </c>
      <c r="F8" s="16">
        <f t="shared" si="0"/>
        <v>18</v>
      </c>
      <c r="G8" s="4" t="s">
        <v>84</v>
      </c>
      <c r="H8" s="4"/>
      <c r="I8" s="4"/>
      <c r="J8" s="17">
        <f>SUMIFS(F:F,A:A,A8,L:L,$U$3)</f>
        <v>29</v>
      </c>
      <c r="K8" s="17">
        <f>IF(_xlfn.XLOOKUP(A8,'A-b-⑨-当月人员信息①'!E:E,'A-b-⑨-当月人员信息①'!M:M,0)-J8=0,"完整",_xlfn.XLOOKUP(A8,'A-b-⑨-当月人员信息①'!E:E,'A-b-⑨-当月人员信息①'!M:M,0)-J8)</f>
        <v>-29</v>
      </c>
      <c r="L8" s="17" t="str">
        <f t="shared" si="1"/>
        <v>7月</v>
      </c>
      <c r="M8" s="17">
        <f>IFERROR(IFERROR(_xlfn.XLOOKUP(G8,[1]基础设置!K:K,[1]基础设置!L:L,0),0)*F8,0)</f>
        <v>0</v>
      </c>
      <c r="N8" s="18">
        <f>IF(_xlfn.XLOOKUP(G8,[1]基础设置!K:K,[1]基础设置!L:L,0)="保底",_xlfn.XLOOKUP(A8,'[1]①7月-花名册'!E:E,'[1]①7月-花名册'!T:T,0),0)</f>
        <v>0</v>
      </c>
      <c r="O8" s="18"/>
    </row>
    <row r="9" spans="1:21" x14ac:dyDescent="0.2">
      <c r="A9" s="4" t="s">
        <v>89</v>
      </c>
      <c r="B9" s="6">
        <v>45849</v>
      </c>
      <c r="C9" s="6">
        <v>45856</v>
      </c>
      <c r="D9" s="4" t="s">
        <v>79</v>
      </c>
      <c r="E9" s="4" t="s">
        <v>90</v>
      </c>
      <c r="F9" s="16">
        <f t="shared" si="0"/>
        <v>8</v>
      </c>
      <c r="G9" s="4" t="s">
        <v>81</v>
      </c>
      <c r="H9" s="4"/>
      <c r="I9" s="4"/>
      <c r="J9" s="17">
        <f>SUMIFS(F:F,A:A,A9,L:L,$U$3)</f>
        <v>21</v>
      </c>
      <c r="K9" s="17">
        <f>IF(_xlfn.XLOOKUP(A9,'A-b-⑨-当月人员信息①'!E:E,'A-b-⑨-当月人员信息①'!M:M,0)-J9=0,"完整",_xlfn.XLOOKUP(A9,'A-b-⑨-当月人员信息①'!E:E,'A-b-⑨-当月人员信息①'!M:M,0)-J9)</f>
        <v>-21</v>
      </c>
      <c r="L9" s="17" t="str">
        <f t="shared" si="1"/>
        <v>7月</v>
      </c>
      <c r="M9" s="17">
        <f>IFERROR(IFERROR(_xlfn.XLOOKUP(G9,[1]基础设置!K:K,[1]基础设置!L:L,0),0)*F9,0)</f>
        <v>480</v>
      </c>
      <c r="N9" s="18">
        <f>IF(_xlfn.XLOOKUP(G9,[1]基础设置!K:K,[1]基础设置!L:L,0)="保底",_xlfn.XLOOKUP(A9,'[1]①7月-花名册'!E:E,'[1]①7月-花名册'!T:T,0),0)</f>
        <v>0</v>
      </c>
    </row>
    <row r="10" spans="1:21" x14ac:dyDescent="0.2">
      <c r="A10" s="4" t="s">
        <v>89</v>
      </c>
      <c r="B10" s="6">
        <v>45857</v>
      </c>
      <c r="C10" s="6">
        <v>45869</v>
      </c>
      <c r="D10" s="4" t="s">
        <v>83</v>
      </c>
      <c r="E10" s="4" t="s">
        <v>90</v>
      </c>
      <c r="F10" s="16">
        <f t="shared" si="0"/>
        <v>13</v>
      </c>
      <c r="G10" s="4" t="s">
        <v>84</v>
      </c>
      <c r="H10" s="4"/>
      <c r="I10" s="4"/>
      <c r="J10" s="17">
        <f>SUMIFS(F:F,A:A,A10,L:L,$U$3)</f>
        <v>21</v>
      </c>
      <c r="K10" s="17">
        <f>IF(_xlfn.XLOOKUP(A10,'A-b-⑨-当月人员信息①'!E:E,'A-b-⑨-当月人员信息①'!M:M,0)-J10=0,"完整",_xlfn.XLOOKUP(A10,'A-b-⑨-当月人员信息①'!E:E,'A-b-⑨-当月人员信息①'!M:M,0)-J10)</f>
        <v>-21</v>
      </c>
      <c r="L10" s="17" t="str">
        <f t="shared" si="1"/>
        <v>7月</v>
      </c>
      <c r="M10" s="17">
        <f>IFERROR(IFERROR(_xlfn.XLOOKUP(G10,[1]基础设置!K:K,[1]基础设置!L:L,0),0)*F10,0)</f>
        <v>0</v>
      </c>
      <c r="N10" s="18">
        <f>IF(_xlfn.XLOOKUP(G10,[1]基础设置!K:K,[1]基础设置!L:L,0)="保底",_xlfn.XLOOKUP(A10,'[1]①7月-花名册'!E:E,'[1]①7月-花名册'!T:T,0),0)</f>
        <v>0</v>
      </c>
    </row>
    <row r="11" spans="1:21" x14ac:dyDescent="0.2">
      <c r="A11" s="4" t="s">
        <v>91</v>
      </c>
      <c r="B11" s="6">
        <v>45850</v>
      </c>
      <c r="C11" s="6">
        <v>45854</v>
      </c>
      <c r="D11" s="4" t="s">
        <v>79</v>
      </c>
      <c r="E11" s="4" t="s">
        <v>92</v>
      </c>
      <c r="F11" s="16">
        <f t="shared" si="0"/>
        <v>5</v>
      </c>
      <c r="G11" s="4" t="s">
        <v>81</v>
      </c>
      <c r="H11" s="4"/>
      <c r="I11" s="4">
        <f>40*5</f>
        <v>200</v>
      </c>
      <c r="J11" s="17">
        <f>SUMIFS(F:F,A:A,A11,L:L,$U$3)</f>
        <v>20</v>
      </c>
      <c r="K11" s="17">
        <f>IF(_xlfn.XLOOKUP(A11,'A-b-⑨-当月人员信息①'!E:E,'A-b-⑨-当月人员信息①'!M:M,0)-J11=0,"完整",_xlfn.XLOOKUP(A11,'A-b-⑨-当月人员信息①'!E:E,'A-b-⑨-当月人员信息①'!M:M,0)-J11)</f>
        <v>-20</v>
      </c>
      <c r="L11" s="17" t="str">
        <f t="shared" si="1"/>
        <v>7月</v>
      </c>
      <c r="M11" s="17">
        <f>IFERROR(IFERROR(_xlfn.XLOOKUP(G11,[1]基础设置!K:K,[1]基础设置!L:L,0),0)*F11,0)</f>
        <v>300</v>
      </c>
      <c r="N11" s="18">
        <f>IF(_xlfn.XLOOKUP(G11,[1]基础设置!K:K,[1]基础设置!L:L,0)="保底",_xlfn.XLOOKUP(A11,'[1]①7月-花名册'!E:E,'[1]①7月-花名册'!T:T,0),0)</f>
        <v>0</v>
      </c>
    </row>
    <row r="12" spans="1:21" x14ac:dyDescent="0.2">
      <c r="A12" s="4" t="s">
        <v>91</v>
      </c>
      <c r="B12" s="6">
        <v>45855</v>
      </c>
      <c r="C12" s="6">
        <v>45869</v>
      </c>
      <c r="D12" s="4" t="s">
        <v>83</v>
      </c>
      <c r="E12" s="4" t="s">
        <v>92</v>
      </c>
      <c r="F12" s="16">
        <f t="shared" si="0"/>
        <v>15</v>
      </c>
      <c r="G12" s="4" t="s">
        <v>84</v>
      </c>
      <c r="H12" s="4"/>
      <c r="I12" s="4"/>
      <c r="J12" s="17">
        <f>SUMIFS(F:F,A:A,A12,L:L,$U$3)</f>
        <v>20</v>
      </c>
      <c r="K12" s="17">
        <f>IF(_xlfn.XLOOKUP(A12,'A-b-⑨-当月人员信息①'!E:E,'A-b-⑨-当月人员信息①'!M:M,0)-J12=0,"完整",_xlfn.XLOOKUP(A12,'A-b-⑨-当月人员信息①'!E:E,'A-b-⑨-当月人员信息①'!M:M,0)-J12)</f>
        <v>-20</v>
      </c>
      <c r="L12" s="17" t="str">
        <f t="shared" si="1"/>
        <v>7月</v>
      </c>
      <c r="M12" s="17">
        <f>IFERROR(IFERROR(_xlfn.XLOOKUP(G12,[1]基础设置!K:K,[1]基础设置!L:L,0),0)*F12,0)</f>
        <v>0</v>
      </c>
      <c r="N12" s="18">
        <f>IF(_xlfn.XLOOKUP(G12,[1]基础设置!K:K,[1]基础设置!L:L,0)="保底",_xlfn.XLOOKUP(A12,'[1]①7月-花名册'!E:E,'[1]①7月-花名册'!T:T,0),0)</f>
        <v>0</v>
      </c>
    </row>
    <row r="13" spans="1:21" x14ac:dyDescent="0.2">
      <c r="A13" s="4" t="s">
        <v>93</v>
      </c>
      <c r="B13" s="6">
        <v>45852</v>
      </c>
      <c r="C13" s="6">
        <v>45858</v>
      </c>
      <c r="D13" s="4" t="s">
        <v>79</v>
      </c>
      <c r="E13" s="4" t="s">
        <v>94</v>
      </c>
      <c r="F13" s="16">
        <f t="shared" si="0"/>
        <v>7</v>
      </c>
      <c r="G13" s="4" t="s">
        <v>95</v>
      </c>
      <c r="H13" s="4"/>
      <c r="I13" s="4"/>
      <c r="J13" s="17">
        <f>SUMIFS(F:F,A:A,A13,L:L,$U$3)</f>
        <v>15</v>
      </c>
      <c r="K13" s="17">
        <f>IF(_xlfn.XLOOKUP(A13,'A-b-⑨-当月人员信息①'!E:E,'A-b-⑨-当月人员信息①'!M:M,0)-J13=0,"完整",_xlfn.XLOOKUP(A13,'A-b-⑨-当月人员信息①'!E:E,'A-b-⑨-当月人员信息①'!M:M,0)-J13)</f>
        <v>-15</v>
      </c>
      <c r="L13" s="17" t="str">
        <f t="shared" si="1"/>
        <v>7月</v>
      </c>
      <c r="M13" s="17">
        <f>IFERROR(IFERROR(_xlfn.XLOOKUP(G13,[1]基础设置!K:K,[1]基础设置!L:L,0),0)*F13,0)</f>
        <v>560</v>
      </c>
      <c r="N13" s="18">
        <f>IF(_xlfn.XLOOKUP(G13,[1]基础设置!K:K,[1]基础设置!L:L,0)="保底",_xlfn.XLOOKUP(A13,'[1]①7月-花名册'!E:E,'[1]①7月-花名册'!T:T,0),0)</f>
        <v>0</v>
      </c>
    </row>
    <row r="14" spans="1:21" x14ac:dyDescent="0.2">
      <c r="A14" s="4" t="s">
        <v>93</v>
      </c>
      <c r="B14" s="6">
        <v>45859</v>
      </c>
      <c r="C14" s="6">
        <v>45866</v>
      </c>
      <c r="D14" s="4" t="s">
        <v>96</v>
      </c>
      <c r="E14" s="4" t="s">
        <v>94</v>
      </c>
      <c r="F14" s="16">
        <f t="shared" si="0"/>
        <v>8</v>
      </c>
      <c r="G14" s="4" t="s">
        <v>84</v>
      </c>
      <c r="H14" s="4"/>
      <c r="I14" s="4"/>
      <c r="J14" s="17">
        <f>SUMIFS(F:F,A:A,A14,L:L,$U$3)</f>
        <v>15</v>
      </c>
      <c r="K14" s="17">
        <f>IF(_xlfn.XLOOKUP(A14,'A-b-⑨-当月人员信息①'!E:E,'A-b-⑨-当月人员信息①'!M:M,0)-J14=0,"完整",_xlfn.XLOOKUP(A14,'A-b-⑨-当月人员信息①'!E:E,'A-b-⑨-当月人员信息①'!M:M,0)-J14)</f>
        <v>-15</v>
      </c>
      <c r="L14" s="17" t="str">
        <f t="shared" si="1"/>
        <v>7月</v>
      </c>
      <c r="M14" s="17">
        <f>IFERROR(IFERROR(_xlfn.XLOOKUP(G14,[1]基础设置!K:K,[1]基础设置!L:L,0),0)*F14,0)</f>
        <v>0</v>
      </c>
      <c r="N14" s="18">
        <f>IF(_xlfn.XLOOKUP(G14,[1]基础设置!K:K,[1]基础设置!L:L,0)="保底",_xlfn.XLOOKUP(A14,'[1]①7月-花名册'!E:E,'[1]①7月-花名册'!T:T,0),0)</f>
        <v>0</v>
      </c>
    </row>
    <row r="15" spans="1:21" x14ac:dyDescent="0.2">
      <c r="A15" s="4" t="s">
        <v>97</v>
      </c>
      <c r="B15" s="6">
        <v>45853</v>
      </c>
      <c r="C15" s="6">
        <v>45859</v>
      </c>
      <c r="D15" s="4" t="s">
        <v>79</v>
      </c>
      <c r="E15" s="4" t="s">
        <v>98</v>
      </c>
      <c r="F15" s="16">
        <f t="shared" si="0"/>
        <v>7</v>
      </c>
      <c r="G15" s="4" t="s">
        <v>95</v>
      </c>
      <c r="H15" s="4"/>
      <c r="I15" s="4"/>
      <c r="J15" s="17">
        <f>SUMIFS(F:F,A:A,A15,L:L,$U$3)</f>
        <v>17</v>
      </c>
      <c r="K15" s="17">
        <f>IF(_xlfn.XLOOKUP(A15,'A-b-⑨-当月人员信息①'!E:E,'A-b-⑨-当月人员信息①'!M:M,0)-J15=0,"完整",_xlfn.XLOOKUP(A15,'A-b-⑨-当月人员信息①'!E:E,'A-b-⑨-当月人员信息①'!M:M,0)-J15)</f>
        <v>-17</v>
      </c>
      <c r="L15" s="17" t="str">
        <f t="shared" si="1"/>
        <v>7月</v>
      </c>
      <c r="M15" s="17">
        <f>IFERROR(IFERROR(_xlfn.XLOOKUP(G15,[1]基础设置!K:K,[1]基础设置!L:L,0),0)*F15,0)</f>
        <v>560</v>
      </c>
      <c r="N15" s="18">
        <f>IF(_xlfn.XLOOKUP(G15,[1]基础设置!K:K,[1]基础设置!L:L,0)="保底",_xlfn.XLOOKUP(A15,'[1]①7月-花名册'!E:E,'[1]①7月-花名册'!T:T,0),0)</f>
        <v>0</v>
      </c>
    </row>
    <row r="16" spans="1:21" x14ac:dyDescent="0.2">
      <c r="A16" s="4" t="s">
        <v>97</v>
      </c>
      <c r="B16" s="6">
        <v>45860</v>
      </c>
      <c r="C16" s="6">
        <v>45869</v>
      </c>
      <c r="D16" s="4" t="s">
        <v>96</v>
      </c>
      <c r="E16" s="4" t="s">
        <v>98</v>
      </c>
      <c r="F16" s="16">
        <f t="shared" si="0"/>
        <v>10</v>
      </c>
      <c r="G16" s="4" t="s">
        <v>99</v>
      </c>
      <c r="H16" s="4"/>
      <c r="I16" s="4"/>
      <c r="J16" s="17">
        <f>SUMIFS(F:F,A:A,A16,L:L,$U$3)</f>
        <v>17</v>
      </c>
      <c r="K16" s="17">
        <f>IF(_xlfn.XLOOKUP(A16,'A-b-⑨-当月人员信息①'!E:E,'A-b-⑨-当月人员信息①'!M:M,0)-J16=0,"完整",_xlfn.XLOOKUP(A16,'A-b-⑨-当月人员信息①'!E:E,'A-b-⑨-当月人员信息①'!M:M,0)-J16)</f>
        <v>-17</v>
      </c>
      <c r="L16" s="17" t="str">
        <f t="shared" si="1"/>
        <v>7月</v>
      </c>
      <c r="M16" s="17">
        <f>IFERROR(IFERROR(_xlfn.XLOOKUP(G16,[1]基础设置!K:K,[1]基础设置!L:L,0),0)*F16,0)</f>
        <v>0</v>
      </c>
      <c r="N16" s="18">
        <f>IF(_xlfn.XLOOKUP(G16,[1]基础设置!K:K,[1]基础设置!L:L,0)="保底",_xlfn.XLOOKUP(A16,'[1]①7月-花名册'!E:E,'[1]①7月-花名册'!T:T,0),0)</f>
        <v>1774.1935483871</v>
      </c>
    </row>
    <row r="17" spans="1:16" x14ac:dyDescent="0.2">
      <c r="A17" s="4" t="s">
        <v>100</v>
      </c>
      <c r="B17" s="6">
        <v>45852</v>
      </c>
      <c r="C17" s="6">
        <v>45860</v>
      </c>
      <c r="D17" s="4" t="s">
        <v>79</v>
      </c>
      <c r="E17" s="4" t="s">
        <v>50</v>
      </c>
      <c r="F17" s="16">
        <f t="shared" si="0"/>
        <v>9</v>
      </c>
      <c r="G17" s="4" t="s">
        <v>81</v>
      </c>
      <c r="H17" s="4"/>
      <c r="I17" s="4"/>
      <c r="J17" s="17">
        <f>SUMIFS(F:F,A:A,A17,L:L,$U$3)</f>
        <v>18</v>
      </c>
      <c r="K17" s="17">
        <f>IF(_xlfn.XLOOKUP(A17,'A-b-⑨-当月人员信息①'!E:E,'A-b-⑨-当月人员信息①'!M:M,0)-J17=0,"完整",_xlfn.XLOOKUP(A17,'A-b-⑨-当月人员信息①'!E:E,'A-b-⑨-当月人员信息①'!M:M,0)-J17)</f>
        <v>-18</v>
      </c>
      <c r="L17" s="17" t="str">
        <f t="shared" si="1"/>
        <v>7月</v>
      </c>
      <c r="M17" s="17">
        <f>IFERROR(IFERROR(_xlfn.XLOOKUP(G17,[1]基础设置!K:K,[1]基础设置!L:L,0),0)*F17,0)</f>
        <v>540</v>
      </c>
      <c r="N17" s="18">
        <f>IF(_xlfn.XLOOKUP(G17,[1]基础设置!K:K,[1]基础设置!L:L,0)="保底",_xlfn.XLOOKUP(A17,'[1]①7月-花名册'!E:E,'[1]①7月-花名册'!T:T,0),0)</f>
        <v>0</v>
      </c>
    </row>
    <row r="18" spans="1:16" x14ac:dyDescent="0.2">
      <c r="A18" s="4" t="s">
        <v>100</v>
      </c>
      <c r="B18" s="6">
        <v>45861</v>
      </c>
      <c r="C18" s="6">
        <v>45869</v>
      </c>
      <c r="D18" s="4" t="s">
        <v>83</v>
      </c>
      <c r="E18" s="4" t="s">
        <v>50</v>
      </c>
      <c r="F18" s="16">
        <f t="shared" si="0"/>
        <v>9</v>
      </c>
      <c r="G18" s="4" t="s">
        <v>84</v>
      </c>
      <c r="H18" s="4"/>
      <c r="I18" s="4"/>
      <c r="J18" s="17">
        <f>SUMIFS(F:F,A:A,A18,L:L,$U$3)</f>
        <v>18</v>
      </c>
      <c r="K18" s="17">
        <f>IF(_xlfn.XLOOKUP(A18,'A-b-⑨-当月人员信息①'!E:E,'A-b-⑨-当月人员信息①'!M:M,0)-J18=0,"完整",_xlfn.XLOOKUP(A18,'A-b-⑨-当月人员信息①'!E:E,'A-b-⑨-当月人员信息①'!M:M,0)-J18)</f>
        <v>-18</v>
      </c>
      <c r="L18" s="17" t="str">
        <f t="shared" si="1"/>
        <v>7月</v>
      </c>
      <c r="M18" s="17">
        <f>IFERROR(IFERROR(_xlfn.XLOOKUP(G18,[1]基础设置!K:K,[1]基础设置!L:L,0),0)*F18,0)</f>
        <v>0</v>
      </c>
      <c r="N18" s="18">
        <f>IF(_xlfn.XLOOKUP(G18,[1]基础设置!K:K,[1]基础设置!L:L,0)="保底",_xlfn.XLOOKUP(A18,'[1]①7月-花名册'!E:E,'[1]①7月-花名册'!T:T,0),0)</f>
        <v>0</v>
      </c>
    </row>
    <row r="19" spans="1:16" x14ac:dyDescent="0.2">
      <c r="A19" s="4" t="s">
        <v>101</v>
      </c>
      <c r="B19" s="6">
        <v>45852</v>
      </c>
      <c r="C19" s="6">
        <v>45861</v>
      </c>
      <c r="D19" s="4" t="s">
        <v>79</v>
      </c>
      <c r="E19" s="4" t="s">
        <v>90</v>
      </c>
      <c r="F19" s="16">
        <f t="shared" si="0"/>
        <v>10</v>
      </c>
      <c r="G19" s="4" t="s">
        <v>81</v>
      </c>
      <c r="H19" s="4"/>
      <c r="I19" s="4"/>
      <c r="J19" s="17">
        <f>SUMIFS(F:F,A:A,A19,L:L,$U$3)</f>
        <v>18</v>
      </c>
      <c r="K19" s="17">
        <f>IF(_xlfn.XLOOKUP(A19,'A-b-⑨-当月人员信息①'!E:E,'A-b-⑨-当月人员信息①'!M:M,0)-J19=0,"完整",_xlfn.XLOOKUP(A19,'A-b-⑨-当月人员信息①'!E:E,'A-b-⑨-当月人员信息①'!M:M,0)-J19)</f>
        <v>-18</v>
      </c>
      <c r="L19" s="17" t="str">
        <f t="shared" si="1"/>
        <v>7月</v>
      </c>
      <c r="M19" s="17">
        <f>IFERROR(IFERROR(_xlfn.XLOOKUP(G19,[1]基础设置!K:K,[1]基础设置!L:L,0),0)*F19,0)</f>
        <v>600</v>
      </c>
      <c r="N19" s="18">
        <f>IF(_xlfn.XLOOKUP(G19,[1]基础设置!K:K,[1]基础设置!L:L,0)="保底",_xlfn.XLOOKUP(A19,'[1]①7月-花名册'!E:E,'[1]①7月-花名册'!T:T,0),0)</f>
        <v>0</v>
      </c>
    </row>
    <row r="20" spans="1:16" x14ac:dyDescent="0.2">
      <c r="A20" s="4" t="s">
        <v>101</v>
      </c>
      <c r="B20" s="6">
        <v>45862</v>
      </c>
      <c r="C20" s="6">
        <v>45869</v>
      </c>
      <c r="D20" s="4" t="s">
        <v>83</v>
      </c>
      <c r="E20" s="4" t="s">
        <v>90</v>
      </c>
      <c r="F20" s="16">
        <f t="shared" si="0"/>
        <v>8</v>
      </c>
      <c r="G20" s="4" t="s">
        <v>84</v>
      </c>
      <c r="H20" s="4"/>
      <c r="I20" s="4"/>
      <c r="J20" s="17">
        <f>SUMIFS(F:F,A:A,A20,L:L,$U$3)</f>
        <v>18</v>
      </c>
      <c r="K20" s="17">
        <f>IF(_xlfn.XLOOKUP(A20,'A-b-⑨-当月人员信息①'!E:E,'A-b-⑨-当月人员信息①'!M:M,0)-J20=0,"完整",_xlfn.XLOOKUP(A20,'A-b-⑨-当月人员信息①'!E:E,'A-b-⑨-当月人员信息①'!M:M,0)-J20)</f>
        <v>-18</v>
      </c>
      <c r="L20" s="17" t="str">
        <f t="shared" si="1"/>
        <v>7月</v>
      </c>
      <c r="M20" s="17">
        <f>IFERROR(IFERROR(_xlfn.XLOOKUP(G20,[1]基础设置!K:K,[1]基础设置!L:L,0),0)*F20,0)</f>
        <v>0</v>
      </c>
      <c r="N20" s="18">
        <f>IF(_xlfn.XLOOKUP(G20,[1]基础设置!K:K,[1]基础设置!L:L,0)="保底",_xlfn.XLOOKUP(A20,'[1]①7月-花名册'!E:E,'[1]①7月-花名册'!T:T,0),0)</f>
        <v>0</v>
      </c>
    </row>
    <row r="21" spans="1:16" x14ac:dyDescent="0.2">
      <c r="A21" s="4" t="s">
        <v>102</v>
      </c>
      <c r="B21" s="6">
        <v>45852</v>
      </c>
      <c r="C21" s="6">
        <v>45858</v>
      </c>
      <c r="D21" s="4" t="s">
        <v>79</v>
      </c>
      <c r="E21" s="4" t="s">
        <v>103</v>
      </c>
      <c r="F21" s="16">
        <f t="shared" si="0"/>
        <v>7</v>
      </c>
      <c r="G21" s="4" t="s">
        <v>95</v>
      </c>
      <c r="H21" s="4"/>
      <c r="I21" s="4"/>
      <c r="J21" s="17">
        <f>SUMIFS(F:F,A:A,A21,L:L,$U$3)</f>
        <v>18</v>
      </c>
      <c r="K21" s="17">
        <f>IF(_xlfn.XLOOKUP(A21,'A-b-⑨-当月人员信息①'!E:E,'A-b-⑨-当月人员信息①'!M:M,0)-J21=0,"完整",_xlfn.XLOOKUP(A21,'A-b-⑨-当月人员信息①'!E:E,'A-b-⑨-当月人员信息①'!M:M,0)-J21)</f>
        <v>-18</v>
      </c>
      <c r="L21" s="17" t="str">
        <f t="shared" si="1"/>
        <v>7月</v>
      </c>
      <c r="M21" s="17">
        <f>IFERROR(IFERROR(_xlfn.XLOOKUP(G21,[1]基础设置!K:K,[1]基础设置!L:L,0),0)*F21,0)</f>
        <v>560</v>
      </c>
      <c r="N21" s="18">
        <f>IF(_xlfn.XLOOKUP(G21,[1]基础设置!K:K,[1]基础设置!L:L,0)="保底",_xlfn.XLOOKUP(A21,'[1]①7月-花名册'!E:E,'[1]①7月-花名册'!T:T,0),0)</f>
        <v>0</v>
      </c>
    </row>
    <row r="22" spans="1:16" x14ac:dyDescent="0.2">
      <c r="A22" s="4" t="s">
        <v>102</v>
      </c>
      <c r="B22" s="6">
        <v>45859</v>
      </c>
      <c r="C22" s="6">
        <v>45869</v>
      </c>
      <c r="D22" s="4" t="s">
        <v>83</v>
      </c>
      <c r="E22" s="4" t="s">
        <v>103</v>
      </c>
      <c r="F22" s="16">
        <f t="shared" si="0"/>
        <v>11</v>
      </c>
      <c r="G22" s="4" t="s">
        <v>84</v>
      </c>
      <c r="H22" s="4"/>
      <c r="I22" s="4"/>
      <c r="J22" s="17">
        <f>SUMIFS(F:F,A:A,A22,L:L,$U$3)</f>
        <v>18</v>
      </c>
      <c r="K22" s="17">
        <f>IF(_xlfn.XLOOKUP(A22,'A-b-⑨-当月人员信息①'!E:E,'A-b-⑨-当月人员信息①'!M:M,0)-J22=0,"完整",_xlfn.XLOOKUP(A22,'A-b-⑨-当月人员信息①'!E:E,'A-b-⑨-当月人员信息①'!M:M,0)-J22)</f>
        <v>-18</v>
      </c>
      <c r="L22" s="17" t="str">
        <f t="shared" si="1"/>
        <v>7月</v>
      </c>
      <c r="M22" s="17">
        <f>IFERROR(IFERROR(_xlfn.XLOOKUP(G22,[1]基础设置!K:K,[1]基础设置!L:L,0),0)*F22,0)</f>
        <v>0</v>
      </c>
      <c r="N22" s="18">
        <f>IF(_xlfn.XLOOKUP(G22,[1]基础设置!K:K,[1]基础设置!L:L,0)="保底",_xlfn.XLOOKUP(A22,'[1]①7月-花名册'!E:E,'[1]①7月-花名册'!T:T,0),0)</f>
        <v>0</v>
      </c>
    </row>
    <row r="23" spans="1:16" x14ac:dyDescent="0.2">
      <c r="A23" s="4" t="s">
        <v>104</v>
      </c>
      <c r="B23" s="6">
        <v>45853</v>
      </c>
      <c r="C23" s="6">
        <v>45859</v>
      </c>
      <c r="D23" s="4" t="s">
        <v>79</v>
      </c>
      <c r="E23" s="4" t="s">
        <v>105</v>
      </c>
      <c r="F23" s="16">
        <f t="shared" si="0"/>
        <v>7</v>
      </c>
      <c r="G23" s="4" t="s">
        <v>81</v>
      </c>
      <c r="H23" s="4"/>
      <c r="I23" s="4">
        <f>40*6</f>
        <v>240</v>
      </c>
      <c r="J23" s="17">
        <f>SUMIFS(F:F,A:A,A23,L:L,$U$3)</f>
        <v>17</v>
      </c>
      <c r="K23" s="17">
        <f>IF(_xlfn.XLOOKUP(A23,'A-b-⑨-当月人员信息①'!E:E,'A-b-⑨-当月人员信息①'!M:M,0)-J23=0,"完整",_xlfn.XLOOKUP(A23,'A-b-⑨-当月人员信息①'!E:E,'A-b-⑨-当月人员信息①'!M:M,0)-J23)</f>
        <v>-17</v>
      </c>
      <c r="L23" s="17" t="str">
        <f t="shared" si="1"/>
        <v>7月</v>
      </c>
      <c r="M23" s="17">
        <f>IFERROR(IFERROR(_xlfn.XLOOKUP(G23,[1]基础设置!K:K,[1]基础设置!L:L,0),0)*F23,0)</f>
        <v>420</v>
      </c>
      <c r="N23" s="18">
        <f>IF(_xlfn.XLOOKUP(G23,[1]基础设置!K:K,[1]基础设置!L:L,0)="保底",_xlfn.XLOOKUP(A23,'[1]①7月-花名册'!E:E,'[1]①7月-花名册'!T:T,0),0)</f>
        <v>0</v>
      </c>
    </row>
    <row r="24" spans="1:16" x14ac:dyDescent="0.2">
      <c r="A24" s="4" t="s">
        <v>104</v>
      </c>
      <c r="B24" s="6">
        <v>45860</v>
      </c>
      <c r="C24" s="6">
        <v>45869</v>
      </c>
      <c r="D24" s="4" t="s">
        <v>83</v>
      </c>
      <c r="E24" s="4" t="s">
        <v>105</v>
      </c>
      <c r="F24" s="16">
        <f t="shared" si="0"/>
        <v>10</v>
      </c>
      <c r="G24" s="4" t="s">
        <v>84</v>
      </c>
      <c r="H24" s="4"/>
      <c r="I24" s="4"/>
      <c r="J24" s="17">
        <f>SUMIFS(F:F,A:A,A24,L:L,$U$3)</f>
        <v>17</v>
      </c>
      <c r="K24" s="17">
        <f>IF(_xlfn.XLOOKUP(A24,'A-b-⑨-当月人员信息①'!E:E,'A-b-⑨-当月人员信息①'!M:M,0)-J24=0,"完整",_xlfn.XLOOKUP(A24,'A-b-⑨-当月人员信息①'!E:E,'A-b-⑨-当月人员信息①'!M:M,0)-J24)</f>
        <v>-17</v>
      </c>
      <c r="L24" s="17" t="str">
        <f t="shared" si="1"/>
        <v>7月</v>
      </c>
      <c r="M24" s="17">
        <f>IFERROR(IFERROR(_xlfn.XLOOKUP(G24,[1]基础设置!K:K,[1]基础设置!L:L,0),0)*F24,0)</f>
        <v>0</v>
      </c>
      <c r="N24" s="18">
        <f>IF(_xlfn.XLOOKUP(G24,[1]基础设置!K:K,[1]基础设置!L:L,0)="保底",_xlfn.XLOOKUP(A24,'[1]①7月-花名册'!E:E,'[1]①7月-花名册'!T:T,0),0)</f>
        <v>0</v>
      </c>
    </row>
    <row r="25" spans="1:16" x14ac:dyDescent="0.2">
      <c r="A25" s="26" t="s">
        <v>106</v>
      </c>
      <c r="B25" s="22">
        <v>45860</v>
      </c>
      <c r="C25" s="22">
        <v>45869</v>
      </c>
      <c r="D25" s="21" t="s">
        <v>83</v>
      </c>
      <c r="E25" s="21" t="s">
        <v>107</v>
      </c>
      <c r="F25" s="23">
        <f t="shared" si="0"/>
        <v>10</v>
      </c>
      <c r="G25" s="21" t="s">
        <v>84</v>
      </c>
      <c r="H25" s="21"/>
      <c r="I25" s="21"/>
      <c r="J25" s="17">
        <f>SUMIFS(F:F,A:A,A25,L:L,$U$3)</f>
        <v>17</v>
      </c>
      <c r="K25" s="17">
        <f>IF(_xlfn.XLOOKUP(A25,'A-b-⑨-当月人员信息①'!E:E,'A-b-⑨-当月人员信息①'!M:M,0)-J25=0,"完整",_xlfn.XLOOKUP(A25,'A-b-⑨-当月人员信息①'!E:E,'A-b-⑨-当月人员信息①'!M:M,0)-J25)</f>
        <v>-17</v>
      </c>
      <c r="L25" s="17" t="str">
        <f t="shared" si="1"/>
        <v>7月</v>
      </c>
      <c r="M25" s="17">
        <f>IFERROR(IFERROR(_xlfn.XLOOKUP(G25,[1]基础设置!K:K,[1]基础设置!L:L,0),0)*F25,0)</f>
        <v>0</v>
      </c>
      <c r="N25" s="18">
        <f>IF(_xlfn.XLOOKUP(G25,[1]基础设置!K:K,[1]基础设置!L:L,0)="保底",_xlfn.XLOOKUP(A25,'[1]①7月-花名册'!E:E,'[1]①7月-花名册'!T:T,0),0)</f>
        <v>0</v>
      </c>
      <c r="P25" s="24" t="s">
        <v>108</v>
      </c>
    </row>
    <row r="26" spans="1:16" x14ac:dyDescent="0.2">
      <c r="A26" s="4" t="s">
        <v>109</v>
      </c>
      <c r="B26" s="6">
        <v>45863</v>
      </c>
      <c r="C26" s="6">
        <v>45869</v>
      </c>
      <c r="D26" s="4" t="s">
        <v>79</v>
      </c>
      <c r="E26" s="4" t="s">
        <v>105</v>
      </c>
      <c r="F26" s="16">
        <f t="shared" si="0"/>
        <v>7</v>
      </c>
      <c r="G26" s="4" t="s">
        <v>81</v>
      </c>
      <c r="H26" s="4"/>
      <c r="I26" s="4"/>
      <c r="J26" s="17">
        <f>SUMIFS(F:F,A:A,A26,L:L,$U$3)</f>
        <v>7</v>
      </c>
      <c r="K26" s="17">
        <f>IF(_xlfn.XLOOKUP(A26,'A-b-⑨-当月人员信息①'!E:E,'A-b-⑨-当月人员信息①'!M:M,0)-J26=0,"完整",_xlfn.XLOOKUP(A26,'A-b-⑨-当月人员信息①'!E:E,'A-b-⑨-当月人员信息①'!M:M,0)-J26)</f>
        <v>-7</v>
      </c>
      <c r="L26" s="17" t="str">
        <f t="shared" si="1"/>
        <v>7月</v>
      </c>
      <c r="M26" s="17">
        <f>IFERROR(IFERROR(_xlfn.XLOOKUP(G26,[1]基础设置!K:K,[1]基础设置!L:L,0),0)*F26,0)</f>
        <v>420</v>
      </c>
      <c r="N26" s="18">
        <f>IF(_xlfn.XLOOKUP(G26,[1]基础设置!K:K,[1]基础设置!L:L,0)="保底",_xlfn.XLOOKUP(A26,'[1]①7月-花名册'!E:E,'[1]①7月-花名册'!T:T,0),0)</f>
        <v>0</v>
      </c>
    </row>
    <row r="27" spans="1:16" x14ac:dyDescent="0.2">
      <c r="A27" s="4" t="s">
        <v>110</v>
      </c>
      <c r="B27" s="6">
        <v>45865</v>
      </c>
      <c r="C27" s="6">
        <v>45869</v>
      </c>
      <c r="D27" s="4" t="s">
        <v>79</v>
      </c>
      <c r="E27" s="4" t="s">
        <v>111</v>
      </c>
      <c r="F27" s="16">
        <f t="shared" si="0"/>
        <v>5</v>
      </c>
      <c r="G27" s="4" t="s">
        <v>81</v>
      </c>
      <c r="H27" s="4"/>
      <c r="I27" s="4"/>
      <c r="J27" s="17">
        <f>SUMIFS(F:F,A:A,A27,L:L,$U$3)</f>
        <v>5</v>
      </c>
      <c r="K27" s="17">
        <f>IF(_xlfn.XLOOKUP(A27,'A-b-⑨-当月人员信息①'!E:E,'A-b-⑨-当月人员信息①'!M:M,0)-J27=0,"完整",_xlfn.XLOOKUP(A27,'A-b-⑨-当月人员信息①'!E:E,'A-b-⑨-当月人员信息①'!M:M,0)-J27)</f>
        <v>-5</v>
      </c>
      <c r="L27" s="17" t="str">
        <f t="shared" si="1"/>
        <v>7月</v>
      </c>
      <c r="M27" s="17">
        <f>IFERROR(IFERROR(_xlfn.XLOOKUP(G27,[1]基础设置!K:K,[1]基础设置!L:L,0),0)*F27,0)</f>
        <v>300</v>
      </c>
      <c r="N27" s="18">
        <f>IF(_xlfn.XLOOKUP(G27,[1]基础设置!K:K,[1]基础设置!L:L,0)="保底",_xlfn.XLOOKUP(A27,'[1]①7月-花名册'!E:E,'[1]①7月-花名册'!T:T,0),0)</f>
        <v>0</v>
      </c>
    </row>
    <row r="28" spans="1:16" x14ac:dyDescent="0.2">
      <c r="A28" s="4" t="s">
        <v>112</v>
      </c>
      <c r="B28" s="6">
        <v>45847</v>
      </c>
      <c r="C28" s="6">
        <v>45853</v>
      </c>
      <c r="D28" s="4" t="s">
        <v>79</v>
      </c>
      <c r="E28" s="4" t="s">
        <v>113</v>
      </c>
      <c r="F28" s="16">
        <f t="shared" si="0"/>
        <v>7</v>
      </c>
      <c r="G28" s="4" t="s">
        <v>81</v>
      </c>
      <c r="H28" s="4"/>
      <c r="I28" s="4"/>
      <c r="J28" s="17">
        <f>SUMIFS(F:F,A:A,A28,L:L,$U$3)</f>
        <v>23</v>
      </c>
      <c r="K28" s="17">
        <f>IF(_xlfn.XLOOKUP(A28,'A-b-⑨-当月人员信息①'!E:E,'A-b-⑨-当月人员信息①'!M:M,0)-J28=0,"完整",_xlfn.XLOOKUP(A28,'A-b-⑨-当月人员信息①'!E:E,'A-b-⑨-当月人员信息①'!M:M,0)-J28)</f>
        <v>-23</v>
      </c>
      <c r="L28" s="17" t="str">
        <f t="shared" si="1"/>
        <v>7月</v>
      </c>
      <c r="M28" s="17">
        <f>IFERROR(IFERROR(_xlfn.XLOOKUP(G28,[1]基础设置!K:K,[1]基础设置!L:L,0),0)*F28,0)</f>
        <v>420</v>
      </c>
      <c r="N28" s="18">
        <f>IF(_xlfn.XLOOKUP(G28,[1]基础设置!K:K,[1]基础设置!L:L,0)="保底",_xlfn.XLOOKUP(A28,'[1]①7月-花名册'!E:E,'[1]①7月-花名册'!T:T,0),0)</f>
        <v>0</v>
      </c>
    </row>
    <row r="29" spans="1:16" x14ac:dyDescent="0.2">
      <c r="A29" s="4" t="s">
        <v>112</v>
      </c>
      <c r="B29" s="6">
        <v>45854</v>
      </c>
      <c r="C29" s="6">
        <v>45869</v>
      </c>
      <c r="D29" s="4" t="s">
        <v>83</v>
      </c>
      <c r="E29" s="4" t="s">
        <v>113</v>
      </c>
      <c r="F29" s="16">
        <f t="shared" si="0"/>
        <v>16</v>
      </c>
      <c r="G29" s="4" t="s">
        <v>84</v>
      </c>
      <c r="H29" s="4"/>
      <c r="I29" s="4"/>
      <c r="J29" s="17">
        <f>SUMIFS(F:F,A:A,A29,L:L,$U$3)</f>
        <v>23</v>
      </c>
      <c r="K29" s="17">
        <f>IF(_xlfn.XLOOKUP(A29,'A-b-⑨-当月人员信息①'!E:E,'A-b-⑨-当月人员信息①'!M:M,0)-J29=0,"完整",_xlfn.XLOOKUP(A29,'A-b-⑨-当月人员信息①'!E:E,'A-b-⑨-当月人员信息①'!M:M,0)-J29)</f>
        <v>-23</v>
      </c>
      <c r="L29" s="17" t="str">
        <f t="shared" si="1"/>
        <v>7月</v>
      </c>
      <c r="M29" s="17">
        <f>IFERROR(IFERROR(_xlfn.XLOOKUP(G29,[1]基础设置!K:K,[1]基础设置!L:L,0),0)*F29,0)</f>
        <v>0</v>
      </c>
      <c r="N29" s="18">
        <f>IF(_xlfn.XLOOKUP(G29,[1]基础设置!K:K,[1]基础设置!L:L,0)="保底",_xlfn.XLOOKUP(A29,'[1]①7月-花名册'!E:E,'[1]①7月-花名册'!T:T,0),0)</f>
        <v>0</v>
      </c>
    </row>
    <row r="30" spans="1:16" x14ac:dyDescent="0.2">
      <c r="A30" s="4" t="s">
        <v>114</v>
      </c>
      <c r="B30" s="6">
        <v>45853</v>
      </c>
      <c r="C30" s="6">
        <v>45859</v>
      </c>
      <c r="D30" s="4" t="s">
        <v>79</v>
      </c>
      <c r="E30" s="4" t="s">
        <v>98</v>
      </c>
      <c r="F30" s="16">
        <f t="shared" si="0"/>
        <v>7</v>
      </c>
      <c r="G30" s="4" t="s">
        <v>95</v>
      </c>
      <c r="H30" s="4"/>
      <c r="I30" s="4"/>
      <c r="J30" s="17">
        <f>SUMIFS(F:F,A:A,A30,L:L,$U$3)</f>
        <v>17</v>
      </c>
      <c r="K30" s="17">
        <f>IF(_xlfn.XLOOKUP(A30,'A-b-⑨-当月人员信息①'!E:E,'A-b-⑨-当月人员信息①'!M:M,0)-J30=0,"完整",_xlfn.XLOOKUP(A30,'A-b-⑨-当月人员信息①'!E:E,'A-b-⑨-当月人员信息①'!M:M,0)-J30)</f>
        <v>-17</v>
      </c>
      <c r="L30" s="17" t="str">
        <f t="shared" si="1"/>
        <v>7月</v>
      </c>
      <c r="M30" s="17">
        <f>IFERROR(IFERROR(_xlfn.XLOOKUP(G30,[1]基础设置!K:K,[1]基础设置!L:L,0),0)*F30,0)</f>
        <v>560</v>
      </c>
      <c r="N30" s="18">
        <f>IF(_xlfn.XLOOKUP(G30,[1]基础设置!K:K,[1]基础设置!L:L,0)="保底",_xlfn.XLOOKUP(A30,'[1]①7月-花名册'!E:E,'[1]①7月-花名册'!T:T,0),0)</f>
        <v>0</v>
      </c>
    </row>
    <row r="31" spans="1:16" x14ac:dyDescent="0.2">
      <c r="A31" s="4" t="s">
        <v>114</v>
      </c>
      <c r="B31" s="6">
        <v>45860</v>
      </c>
      <c r="C31" s="6">
        <v>45869</v>
      </c>
      <c r="D31" s="4" t="s">
        <v>96</v>
      </c>
      <c r="E31" s="4" t="s">
        <v>98</v>
      </c>
      <c r="F31" s="16">
        <f t="shared" si="0"/>
        <v>10</v>
      </c>
      <c r="G31" s="4" t="s">
        <v>84</v>
      </c>
      <c r="H31" s="4"/>
      <c r="I31" s="4"/>
      <c r="J31" s="17">
        <f>SUMIFS(F:F,A:A,A31,L:L,$U$3)</f>
        <v>17</v>
      </c>
      <c r="K31" s="17">
        <f>IF(_xlfn.XLOOKUP(A31,'A-b-⑨-当月人员信息①'!E:E,'A-b-⑨-当月人员信息①'!M:M,0)-J31=0,"完整",_xlfn.XLOOKUP(A31,'A-b-⑨-当月人员信息①'!E:E,'A-b-⑨-当月人员信息①'!M:M,0)-J31)</f>
        <v>-17</v>
      </c>
      <c r="L31" s="17" t="str">
        <f t="shared" si="1"/>
        <v>7月</v>
      </c>
      <c r="M31" s="17">
        <f>IFERROR(IFERROR(_xlfn.XLOOKUP(G31,[1]基础设置!K:K,[1]基础设置!L:L,0),0)*F31,0)</f>
        <v>0</v>
      </c>
      <c r="N31" s="18">
        <f>IF(_xlfn.XLOOKUP(G31,[1]基础设置!K:K,[1]基础设置!L:L,0)="保底",_xlfn.XLOOKUP(A31,'[1]①7月-花名册'!E:E,'[1]①7月-花名册'!T:T,0),0)</f>
        <v>0</v>
      </c>
    </row>
    <row r="32" spans="1:16" x14ac:dyDescent="0.2">
      <c r="A32" s="21" t="s">
        <v>115</v>
      </c>
      <c r="B32" s="22">
        <v>45858</v>
      </c>
      <c r="C32" s="22">
        <v>45864</v>
      </c>
      <c r="D32" s="21" t="s">
        <v>79</v>
      </c>
      <c r="E32" s="21" t="s">
        <v>94</v>
      </c>
      <c r="F32" s="23">
        <f t="shared" si="0"/>
        <v>7</v>
      </c>
      <c r="G32" s="21" t="s">
        <v>95</v>
      </c>
      <c r="H32" s="21"/>
      <c r="I32" s="21"/>
      <c r="J32" s="17">
        <f>SUMIFS(F:F,A:A,A32,L:L,$U$3)</f>
        <v>12</v>
      </c>
      <c r="K32" s="17">
        <f>IF(_xlfn.XLOOKUP(A32,'A-b-⑨-当月人员信息①'!E:E,'A-b-⑨-当月人员信息①'!M:M,0)-J32=0,"完整",_xlfn.XLOOKUP(A32,'A-b-⑨-当月人员信息①'!E:E,'A-b-⑨-当月人员信息①'!M:M,0)-J32)</f>
        <v>-12</v>
      </c>
      <c r="L32" s="17" t="str">
        <f t="shared" si="1"/>
        <v>7月</v>
      </c>
      <c r="M32" s="17">
        <f>IFERROR(IFERROR(_xlfn.XLOOKUP(G32,[1]基础设置!K:K,[1]基础设置!L:L,0),0)*F32,0)</f>
        <v>560</v>
      </c>
      <c r="N32" s="18">
        <f>IF(_xlfn.XLOOKUP(G32,[1]基础设置!K:K,[1]基础设置!L:L,0)="保底",_xlfn.XLOOKUP(A32,'[1]①7月-花名册'!E:E,'[1]①7月-花名册'!T:T,0),0)</f>
        <v>0</v>
      </c>
      <c r="P32" s="24" t="s">
        <v>116</v>
      </c>
    </row>
    <row r="33" spans="1:16" x14ac:dyDescent="0.2">
      <c r="A33" s="4" t="s">
        <v>117</v>
      </c>
      <c r="B33" s="6">
        <v>45870</v>
      </c>
      <c r="C33" s="6">
        <v>45871</v>
      </c>
      <c r="D33" s="4" t="s">
        <v>83</v>
      </c>
      <c r="E33" s="4" t="s">
        <v>86</v>
      </c>
      <c r="F33" s="16">
        <f t="shared" si="0"/>
        <v>2</v>
      </c>
      <c r="G33" s="4" t="s">
        <v>118</v>
      </c>
      <c r="H33" s="4"/>
      <c r="I33" s="4"/>
      <c r="J33" s="17">
        <f>SUMIFS(F:F,A:A,A33,L:L,$U$3)</f>
        <v>0</v>
      </c>
      <c r="K33" s="17" t="str">
        <f>IF(_xlfn.XLOOKUP(A33,'A-b-⑨-当月人员信息①'!E:E,'A-b-⑨-当月人员信息①'!M:M,0)-J33=0,"完整",_xlfn.XLOOKUP(A33,'A-b-⑨-当月人员信息①'!E:E,'A-b-⑨-当月人员信息①'!M:M,0)-J33)</f>
        <v>完整</v>
      </c>
      <c r="L33" s="17" t="str">
        <f t="shared" si="1"/>
        <v>8月</v>
      </c>
      <c r="M33" s="17">
        <f>IFERROR(IFERROR(_xlfn.XLOOKUP(G33,[1]基础设置!K:K,[1]基础设置!L:L,0),0)*F33,0)</f>
        <v>200</v>
      </c>
      <c r="N33" s="18">
        <f>IF(_xlfn.XLOOKUP(G33,[1]基础设置!K:K,[1]基础设置!L:L,0)="保底",_xlfn.XLOOKUP(A27,'[1]①7月-花名册'!E:E,'[1]①7月-花名册'!T:T,0),0)</f>
        <v>0</v>
      </c>
    </row>
    <row r="34" spans="1:16" x14ac:dyDescent="0.2">
      <c r="A34" s="4" t="s">
        <v>78</v>
      </c>
      <c r="B34" s="6">
        <v>45837</v>
      </c>
      <c r="C34" s="6">
        <v>45838</v>
      </c>
      <c r="D34" s="4" t="s">
        <v>79</v>
      </c>
      <c r="E34" s="4" t="s">
        <v>80</v>
      </c>
      <c r="F34" s="16">
        <f t="shared" si="0"/>
        <v>2</v>
      </c>
      <c r="G34" s="4" t="s">
        <v>119</v>
      </c>
      <c r="H34" s="4"/>
      <c r="I34" s="4"/>
      <c r="J34" s="17">
        <f>SUMIFS(F:F,A:A,A34,L:L,$U$3)</f>
        <v>31</v>
      </c>
      <c r="K34" s="17">
        <f>IF(_xlfn.XLOOKUP(A34,'A-b-⑨-当月人员信息①'!E:E,'A-b-⑨-当月人员信息①'!M:M,0)-J34=0,"完整",_xlfn.XLOOKUP(A34,'A-b-⑨-当月人员信息①'!E:E,'A-b-⑨-当月人员信息①'!M:M,0)-J34)</f>
        <v>-31</v>
      </c>
      <c r="L34" s="17" t="str">
        <f t="shared" si="1"/>
        <v>6月</v>
      </c>
      <c r="M34" s="17">
        <f>IFERROR(IFERROR(_xlfn.XLOOKUP(G34,[1]基础设置!K:K,[1]基础设置!L:L,0),0)*F34,0)</f>
        <v>0</v>
      </c>
      <c r="N34" s="18">
        <f>IF(_xlfn.XLOOKUP(G34,[1]基础设置!K:K,[1]基础设置!L:L,0)="保底",_xlfn.XLOOKUP(A34,'[1]①7月-花名册'!E:E,'[1]①7月-花名册'!T:T,0),0)</f>
        <v>0</v>
      </c>
    </row>
    <row r="35" spans="1:16" x14ac:dyDescent="0.2">
      <c r="A35" s="4" t="s">
        <v>78</v>
      </c>
      <c r="B35" s="6">
        <v>45839</v>
      </c>
      <c r="C35" s="6">
        <v>45845</v>
      </c>
      <c r="D35" s="4" t="s">
        <v>83</v>
      </c>
      <c r="E35" s="4" t="s">
        <v>80</v>
      </c>
      <c r="F35" s="16">
        <f t="shared" si="0"/>
        <v>7</v>
      </c>
      <c r="G35" s="4" t="s">
        <v>119</v>
      </c>
      <c r="H35" s="4"/>
      <c r="I35" s="4"/>
      <c r="J35" s="17">
        <f>SUMIFS(F:F,A:A,A35,L:L,$U$3)</f>
        <v>31</v>
      </c>
      <c r="K35" s="17">
        <f>IF(_xlfn.XLOOKUP(A35,'A-b-⑨-当月人员信息①'!E:E,'A-b-⑨-当月人员信息①'!M:M,0)-J35=0,"完整",_xlfn.XLOOKUP(A35,'A-b-⑨-当月人员信息①'!E:E,'A-b-⑨-当月人员信息①'!M:M,0)-J35)</f>
        <v>-31</v>
      </c>
      <c r="L35" s="17" t="str">
        <f t="shared" si="1"/>
        <v>7月</v>
      </c>
      <c r="M35" s="17">
        <f>IFERROR(IFERROR(_xlfn.XLOOKUP(G35,[1]基础设置!K:K,[1]基础设置!L:L,0),0)*F35,0)</f>
        <v>0</v>
      </c>
      <c r="N35" s="18">
        <f>IF(_xlfn.XLOOKUP(G35,[1]基础设置!K:K,[1]基础设置!L:L,0)="保底",_xlfn.XLOOKUP(A35,'[1]①7月-花名册'!E:E,'[1]①7月-花名册'!T:T,0),0)</f>
        <v>0</v>
      </c>
    </row>
    <row r="36" spans="1:16" x14ac:dyDescent="0.2">
      <c r="A36" s="26" t="s">
        <v>106</v>
      </c>
      <c r="B36" s="22">
        <v>45853</v>
      </c>
      <c r="C36" s="22">
        <v>45859</v>
      </c>
      <c r="D36" s="21" t="s">
        <v>83</v>
      </c>
      <c r="E36" s="21" t="s">
        <v>107</v>
      </c>
      <c r="F36" s="23">
        <f t="shared" si="0"/>
        <v>7</v>
      </c>
      <c r="G36" s="21" t="s">
        <v>119</v>
      </c>
      <c r="H36" s="21"/>
      <c r="I36" s="21"/>
      <c r="J36" s="17">
        <f>SUMIFS(F:F,A:A,A36,L:L,$U$3)</f>
        <v>17</v>
      </c>
      <c r="K36" s="17">
        <f>IF(_xlfn.XLOOKUP(A36,'A-b-⑨-当月人员信息①'!E:E,'A-b-⑨-当月人员信息①'!M:M,0)-J36=0,"完整",_xlfn.XLOOKUP(A36,'A-b-⑨-当月人员信息①'!E:E,'A-b-⑨-当月人员信息①'!M:M,0)-J36)</f>
        <v>-17</v>
      </c>
      <c r="L36" s="17" t="str">
        <f t="shared" si="1"/>
        <v>7月</v>
      </c>
      <c r="M36" s="17">
        <f>IFERROR(IFERROR(_xlfn.XLOOKUP(G36,[1]基础设置!K:K,[1]基础设置!L:L,0),0)*F36,0)</f>
        <v>0</v>
      </c>
      <c r="N36" s="18">
        <f>IF(_xlfn.XLOOKUP(G36,[1]基础设置!K:K,[1]基础设置!L:L,0)="保底",_xlfn.XLOOKUP(A36,'[1]①7月-花名册'!E:E,'[1]①7月-花名册'!T:T,0),0)</f>
        <v>0</v>
      </c>
      <c r="P36" s="24" t="s">
        <v>108</v>
      </c>
    </row>
    <row r="37" spans="1:16" x14ac:dyDescent="0.2">
      <c r="A37" s="21" t="s">
        <v>115</v>
      </c>
      <c r="B37" s="22">
        <v>45865</v>
      </c>
      <c r="C37" s="22">
        <v>45869</v>
      </c>
      <c r="D37" s="21" t="s">
        <v>79</v>
      </c>
      <c r="E37" s="21" t="s">
        <v>94</v>
      </c>
      <c r="F37" s="23">
        <f t="shared" si="0"/>
        <v>5</v>
      </c>
      <c r="G37" s="21" t="s">
        <v>84</v>
      </c>
      <c r="H37" s="21"/>
      <c r="I37" s="21"/>
      <c r="J37" s="17">
        <f>SUMIFS(F:F,A:A,A37,L:L,$U$3)</f>
        <v>12</v>
      </c>
      <c r="K37" s="17">
        <f>IF(_xlfn.XLOOKUP(A37,'A-b-⑨-当月人员信息①'!E:E,'A-b-⑨-当月人员信息①'!M:M,0)-J37=0,"完整",_xlfn.XLOOKUP(A37,'A-b-⑨-当月人员信息①'!E:E,'A-b-⑨-当月人员信息①'!M:M,0)-J37)</f>
        <v>-12</v>
      </c>
      <c r="L37" s="17" t="str">
        <f t="shared" si="1"/>
        <v>7月</v>
      </c>
      <c r="M37" s="17">
        <f>IFERROR(IFERROR(_xlfn.XLOOKUP(G37,[1]基础设置!K:K,[1]基础设置!L:L,0),0)*F37,0)</f>
        <v>0</v>
      </c>
      <c r="N37" s="18">
        <f>IF(_xlfn.XLOOKUP(G37,[1]基础设置!K:K,[1]基础设置!L:L,0)="保底",_xlfn.XLOOKUP(A37,'[1]①7月-花名册'!E:E,'[1]①7月-花名册'!T:T,0),0)</f>
        <v>0</v>
      </c>
      <c r="P37" s="24" t="s">
        <v>116</v>
      </c>
    </row>
    <row r="38" spans="1:16" x14ac:dyDescent="0.2">
      <c r="A38" s="4"/>
      <c r="B38" s="6"/>
      <c r="C38" s="6"/>
      <c r="D38" s="4"/>
      <c r="E38" s="4"/>
      <c r="F38" s="16">
        <f t="shared" si="0"/>
        <v>1</v>
      </c>
      <c r="G38" s="4"/>
      <c r="H38" s="4"/>
      <c r="I38" s="4"/>
      <c r="J38" s="17">
        <f>SUMIFS(F:F,A:A,A38,L:L,$U$3)</f>
        <v>0</v>
      </c>
      <c r="K38" s="17" t="str">
        <f>IF(_xlfn.XLOOKUP(A38,'A-b-⑨-当月人员信息①'!E:E,'A-b-⑨-当月人员信息①'!M:M,0)-J38=0,"完整",_xlfn.XLOOKUP(A38,'A-b-⑨-当月人员信息①'!E:E,'A-b-⑨-当月人员信息①'!M:M,0)-J38)</f>
        <v>完整</v>
      </c>
      <c r="L38" s="17" t="str">
        <f t="shared" si="1"/>
        <v>1月</v>
      </c>
      <c r="M38" s="17">
        <f>IFERROR(IFERROR(_xlfn.XLOOKUP(G38,[1]基础设置!K:K,[1]基础设置!L:L,0),0)*F38,0)</f>
        <v>0</v>
      </c>
      <c r="N38" s="18">
        <f>IF(_xlfn.XLOOKUP(G38,[1]基础设置!K:K,[1]基础设置!L:L,0)="保底",_xlfn.XLOOKUP(A38,'[1]①7月-花名册'!E:E,'[1]①7月-花名册'!T:T,0),0)</f>
        <v>0</v>
      </c>
    </row>
    <row r="39" spans="1:16" x14ac:dyDescent="0.2">
      <c r="A39" s="27"/>
      <c r="B39" s="28"/>
      <c r="C39" s="28"/>
      <c r="D39" s="27"/>
      <c r="E39" s="27"/>
      <c r="F39" s="16">
        <f t="shared" si="0"/>
        <v>1</v>
      </c>
      <c r="G39" s="27"/>
      <c r="H39" s="27"/>
      <c r="I39" s="27"/>
      <c r="J39" s="17">
        <f>SUMIFS(F:F,A:A,A39,L:L,$U$3)</f>
        <v>0</v>
      </c>
      <c r="K39" s="17" t="str">
        <f>IF(_xlfn.XLOOKUP(A39,'A-b-⑨-当月人员信息①'!E:E,'A-b-⑨-当月人员信息①'!M:M,0)-J39=0,"完整",_xlfn.XLOOKUP(A39,'A-b-⑨-当月人员信息①'!E:E,'A-b-⑨-当月人员信息①'!M:M,0)-J39)</f>
        <v>完整</v>
      </c>
      <c r="L39" s="17" t="str">
        <f t="shared" si="1"/>
        <v>1月</v>
      </c>
      <c r="M39" s="17">
        <f>IFERROR(IFERROR(_xlfn.XLOOKUP(G39,[1]基础设置!K:K,[1]基础设置!L:L,0),0)*F39,0)</f>
        <v>0</v>
      </c>
      <c r="N39" s="18">
        <f>IF(_xlfn.XLOOKUP(G39,[1]基础设置!K:K,[1]基础设置!L:L,0)="保底",_xlfn.XLOOKUP(A39,'[1]①7月-花名册'!E:E,'[1]①7月-花名册'!T:T,0),0)</f>
        <v>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3E211-51F7-4957-A2D2-8E2299C7FA3A}">
  <sheetPr>
    <tabColor rgb="FFFF0000"/>
  </sheetPr>
  <dimension ref="A1:R33"/>
  <sheetViews>
    <sheetView workbookViewId="0">
      <selection activeCell="H38" sqref="H38"/>
    </sheetView>
  </sheetViews>
  <sheetFormatPr defaultColWidth="9" defaultRowHeight="20.25" customHeight="1" x14ac:dyDescent="0.2"/>
  <cols>
    <col min="1" max="1" width="9" style="19"/>
    <col min="2" max="2" width="9.875" style="19" customWidth="1"/>
    <col min="3" max="3" width="5" style="19" customWidth="1"/>
    <col min="4" max="4" width="8.125" style="19" customWidth="1"/>
    <col min="5" max="6" width="12.375" style="19" customWidth="1"/>
    <col min="7" max="8" width="9" style="19"/>
    <col min="9" max="9" width="4.625" style="19" customWidth="1"/>
    <col min="10" max="10" width="14.5" style="54" customWidth="1"/>
    <col min="11" max="11" width="9.5" style="54" customWidth="1"/>
    <col min="12" max="12" width="5" style="19" customWidth="1"/>
    <col min="13" max="13" width="16.875" style="29" bestFit="1" customWidth="1"/>
    <col min="14" max="14" width="6" style="29" bestFit="1" customWidth="1"/>
    <col min="15" max="15" width="6" style="29" customWidth="1"/>
    <col min="16" max="16" width="16.875" style="29" bestFit="1" customWidth="1"/>
    <col min="17" max="17" width="6" style="29" bestFit="1" customWidth="1"/>
    <col min="18" max="18" width="9" style="29"/>
    <col min="19" max="16384" width="9" style="19"/>
  </cols>
  <sheetData>
    <row r="1" spans="1:18" ht="14.25" x14ac:dyDescent="0.2">
      <c r="A1" s="31" t="s">
        <v>127</v>
      </c>
      <c r="B1" s="32" t="s">
        <v>72</v>
      </c>
      <c r="D1" s="31" t="s">
        <v>128</v>
      </c>
      <c r="E1" s="33" t="s">
        <v>1</v>
      </c>
      <c r="F1" s="33" t="s">
        <v>129</v>
      </c>
      <c r="G1" s="33" t="s">
        <v>13</v>
      </c>
      <c r="H1" s="32" t="s">
        <v>130</v>
      </c>
      <c r="J1" s="34" t="s">
        <v>131</v>
      </c>
      <c r="K1" s="35" t="s">
        <v>132</v>
      </c>
      <c r="M1" s="36" t="s">
        <v>133</v>
      </c>
      <c r="N1" s="37" t="s">
        <v>13</v>
      </c>
      <c r="O1" s="37"/>
      <c r="P1" s="38" t="s">
        <v>134</v>
      </c>
      <c r="Q1" s="37" t="s">
        <v>103</v>
      </c>
      <c r="R1" s="39" t="s">
        <v>135</v>
      </c>
    </row>
    <row r="2" spans="1:18" ht="14.25" x14ac:dyDescent="0.2">
      <c r="A2" s="40" t="s">
        <v>15</v>
      </c>
      <c r="B2" s="41">
        <v>60</v>
      </c>
      <c r="D2" s="40"/>
      <c r="E2" s="19" t="s">
        <v>8</v>
      </c>
      <c r="F2" s="19" t="s">
        <v>9</v>
      </c>
      <c r="G2" s="19" t="s">
        <v>26</v>
      </c>
      <c r="H2" s="41" t="s">
        <v>98</v>
      </c>
      <c r="J2" s="42" t="s">
        <v>81</v>
      </c>
      <c r="K2" s="43">
        <v>60</v>
      </c>
      <c r="M2" s="44">
        <v>0</v>
      </c>
      <c r="N2" s="29">
        <v>0</v>
      </c>
      <c r="P2" s="29">
        <v>0</v>
      </c>
      <c r="Q2" s="29">
        <v>0</v>
      </c>
      <c r="R2" s="45">
        <v>0</v>
      </c>
    </row>
    <row r="3" spans="1:18" ht="14.25" x14ac:dyDescent="0.2">
      <c r="A3" s="40" t="s">
        <v>10</v>
      </c>
      <c r="B3" s="41">
        <v>80</v>
      </c>
      <c r="D3" s="40"/>
      <c r="E3" s="19" t="s">
        <v>29</v>
      </c>
      <c r="F3" s="19" t="s">
        <v>14</v>
      </c>
      <c r="G3" s="19" t="s">
        <v>136</v>
      </c>
      <c r="H3" s="41" t="s">
        <v>94</v>
      </c>
      <c r="J3" s="42" t="s">
        <v>17</v>
      </c>
      <c r="K3" s="43"/>
      <c r="M3" s="44">
        <v>7</v>
      </c>
      <c r="N3" s="29">
        <v>1</v>
      </c>
      <c r="P3" s="29">
        <v>6</v>
      </c>
      <c r="Q3" s="29">
        <v>1</v>
      </c>
      <c r="R3" s="45">
        <v>1</v>
      </c>
    </row>
    <row r="4" spans="1:18" ht="14.25" x14ac:dyDescent="0.2">
      <c r="A4" s="40"/>
      <c r="B4" s="41"/>
      <c r="D4" s="40"/>
      <c r="E4" s="19" t="s">
        <v>50</v>
      </c>
      <c r="F4" s="19" t="s">
        <v>17</v>
      </c>
      <c r="G4" s="19" t="s">
        <v>137</v>
      </c>
      <c r="H4" s="41"/>
      <c r="J4" s="42" t="s">
        <v>95</v>
      </c>
      <c r="K4" s="43">
        <v>80</v>
      </c>
      <c r="M4" s="44">
        <v>15</v>
      </c>
      <c r="N4" s="29">
        <v>2</v>
      </c>
      <c r="P4" s="29">
        <v>12</v>
      </c>
      <c r="Q4" s="29">
        <v>2</v>
      </c>
      <c r="R4" s="45">
        <v>2</v>
      </c>
    </row>
    <row r="5" spans="1:18" ht="14.25" x14ac:dyDescent="0.2">
      <c r="A5" s="40"/>
      <c r="B5" s="41"/>
      <c r="D5" s="40"/>
      <c r="E5" s="19" t="s">
        <v>138</v>
      </c>
      <c r="F5" s="19" t="s">
        <v>27</v>
      </c>
      <c r="G5" s="19" t="s">
        <v>139</v>
      </c>
      <c r="H5" s="41"/>
      <c r="J5" s="42" t="s">
        <v>48</v>
      </c>
      <c r="K5" s="43"/>
      <c r="M5" s="44">
        <v>21</v>
      </c>
      <c r="N5" s="29">
        <v>3</v>
      </c>
      <c r="P5" s="29">
        <v>18</v>
      </c>
      <c r="Q5" s="29">
        <v>3</v>
      </c>
      <c r="R5" s="45">
        <v>3</v>
      </c>
    </row>
    <row r="6" spans="1:18" ht="14.25" x14ac:dyDescent="0.2">
      <c r="A6" s="40"/>
      <c r="B6" s="41"/>
      <c r="D6" s="40"/>
      <c r="E6" s="19" t="s">
        <v>140</v>
      </c>
      <c r="F6" s="19" t="s">
        <v>48</v>
      </c>
      <c r="G6" s="19" t="s">
        <v>141</v>
      </c>
      <c r="H6" s="41"/>
      <c r="J6" s="42" t="s">
        <v>142</v>
      </c>
      <c r="K6" s="43">
        <v>60</v>
      </c>
      <c r="M6" s="44">
        <v>28</v>
      </c>
      <c r="N6" s="29">
        <v>4</v>
      </c>
      <c r="P6" s="29">
        <v>24</v>
      </c>
      <c r="Q6" s="29">
        <v>4</v>
      </c>
      <c r="R6" s="45">
        <v>4</v>
      </c>
    </row>
    <row r="7" spans="1:18" ht="14.25" x14ac:dyDescent="0.2">
      <c r="A7" s="40"/>
      <c r="B7" s="41"/>
      <c r="D7" s="40"/>
      <c r="E7" s="19">
        <v>468</v>
      </c>
      <c r="F7" s="19" t="s">
        <v>143</v>
      </c>
      <c r="G7" s="19" t="s">
        <v>144</v>
      </c>
      <c r="H7" s="41"/>
      <c r="J7" s="42" t="s">
        <v>99</v>
      </c>
      <c r="K7" s="43" t="s">
        <v>73</v>
      </c>
      <c r="M7" s="44"/>
      <c r="P7" s="29">
        <v>30</v>
      </c>
      <c r="Q7" s="29">
        <v>5</v>
      </c>
      <c r="R7" s="45">
        <v>6</v>
      </c>
    </row>
    <row r="8" spans="1:18" ht="14.25" x14ac:dyDescent="0.2">
      <c r="A8" s="40"/>
      <c r="B8" s="41"/>
      <c r="D8" s="40"/>
      <c r="E8" s="19" t="s">
        <v>86</v>
      </c>
      <c r="F8" s="19" t="s">
        <v>145</v>
      </c>
      <c r="H8" s="41"/>
      <c r="J8" s="42" t="s">
        <v>146</v>
      </c>
      <c r="K8" s="43" t="s">
        <v>73</v>
      </c>
      <c r="M8" s="44"/>
      <c r="R8" s="45"/>
    </row>
    <row r="9" spans="1:18" ht="14.25" x14ac:dyDescent="0.2">
      <c r="A9" s="40"/>
      <c r="B9" s="41"/>
      <c r="D9" s="40"/>
      <c r="E9" s="19" t="s">
        <v>147</v>
      </c>
      <c r="F9" s="19" t="s">
        <v>148</v>
      </c>
      <c r="H9" s="41"/>
      <c r="J9" s="42" t="s">
        <v>84</v>
      </c>
      <c r="K9" s="43"/>
      <c r="M9" s="44"/>
      <c r="R9" s="45"/>
    </row>
    <row r="10" spans="1:18" ht="14.25" x14ac:dyDescent="0.2">
      <c r="A10" s="40"/>
      <c r="B10" s="41"/>
      <c r="D10" s="40"/>
      <c r="E10" s="19" t="s">
        <v>149</v>
      </c>
      <c r="F10" s="19" t="s">
        <v>150</v>
      </c>
      <c r="H10" s="41"/>
      <c r="J10" s="42" t="s">
        <v>119</v>
      </c>
      <c r="K10" s="43"/>
      <c r="M10" s="44"/>
      <c r="R10" s="45"/>
    </row>
    <row r="11" spans="1:18" ht="14.25" x14ac:dyDescent="0.2">
      <c r="A11" s="40"/>
      <c r="B11" s="41"/>
      <c r="D11" s="40"/>
      <c r="E11" s="19" t="s">
        <v>88</v>
      </c>
      <c r="F11" s="19" t="s">
        <v>151</v>
      </c>
      <c r="H11" s="41"/>
      <c r="J11" s="42" t="s">
        <v>152</v>
      </c>
      <c r="K11" s="43">
        <v>100</v>
      </c>
      <c r="M11" s="44"/>
      <c r="R11" s="45"/>
    </row>
    <row r="12" spans="1:18" ht="14.25" x14ac:dyDescent="0.2">
      <c r="A12" s="40"/>
      <c r="B12" s="41"/>
      <c r="D12" s="40"/>
      <c r="E12" s="19" t="s">
        <v>107</v>
      </c>
      <c r="F12" s="19" t="s">
        <v>135</v>
      </c>
      <c r="H12" s="41"/>
      <c r="J12" s="42"/>
      <c r="K12" s="43"/>
      <c r="M12" s="44"/>
      <c r="R12" s="45"/>
    </row>
    <row r="13" spans="1:18" ht="14.25" x14ac:dyDescent="0.2">
      <c r="A13" s="40"/>
      <c r="B13" s="41"/>
      <c r="D13" s="40"/>
      <c r="E13" s="19" t="s">
        <v>153</v>
      </c>
      <c r="F13" s="19" t="s">
        <v>154</v>
      </c>
      <c r="H13" s="41"/>
      <c r="J13" s="42"/>
      <c r="K13" s="43"/>
      <c r="M13" s="44"/>
      <c r="R13" s="45"/>
    </row>
    <row r="14" spans="1:18" ht="14.25" x14ac:dyDescent="0.2">
      <c r="A14" s="40"/>
      <c r="B14" s="41"/>
      <c r="D14" s="40"/>
      <c r="E14" s="19" t="s">
        <v>92</v>
      </c>
      <c r="F14" s="19" t="s">
        <v>155</v>
      </c>
      <c r="H14" s="41"/>
      <c r="J14" s="42"/>
      <c r="K14" s="43"/>
      <c r="M14" s="44"/>
      <c r="R14" s="45"/>
    </row>
    <row r="15" spans="1:18" ht="14.25" x14ac:dyDescent="0.2">
      <c r="A15" s="40"/>
      <c r="B15" s="41"/>
      <c r="D15" s="40"/>
      <c r="E15" s="19" t="s">
        <v>113</v>
      </c>
      <c r="F15" s="19" t="s">
        <v>156</v>
      </c>
      <c r="H15" s="41"/>
      <c r="J15" s="42"/>
      <c r="K15" s="43"/>
      <c r="M15" s="44"/>
      <c r="R15" s="45"/>
    </row>
    <row r="16" spans="1:18" ht="14.25" x14ac:dyDescent="0.2">
      <c r="A16" s="40"/>
      <c r="B16" s="41"/>
      <c r="D16" s="40"/>
      <c r="E16" s="19" t="s">
        <v>157</v>
      </c>
      <c r="F16" s="19" t="s">
        <v>158</v>
      </c>
      <c r="H16" s="41"/>
      <c r="J16" s="42"/>
      <c r="K16" s="43"/>
      <c r="M16" s="44"/>
      <c r="R16" s="45"/>
    </row>
    <row r="17" spans="1:18" ht="14.25" x14ac:dyDescent="0.2">
      <c r="A17" s="40"/>
      <c r="B17" s="41"/>
      <c r="D17" s="40"/>
      <c r="E17" s="19" t="s">
        <v>90</v>
      </c>
      <c r="F17" s="19" t="s">
        <v>159</v>
      </c>
      <c r="H17" s="41"/>
      <c r="J17" s="42"/>
      <c r="K17" s="43"/>
      <c r="M17" s="44"/>
      <c r="R17" s="45"/>
    </row>
    <row r="18" spans="1:18" ht="14.25" x14ac:dyDescent="0.2">
      <c r="A18" s="40"/>
      <c r="B18" s="41"/>
      <c r="D18" s="40"/>
      <c r="E18" s="19" t="s">
        <v>160</v>
      </c>
      <c r="F18" s="19" t="s">
        <v>161</v>
      </c>
      <c r="H18" s="41"/>
      <c r="J18" s="42"/>
      <c r="K18" s="43"/>
      <c r="M18" s="44"/>
      <c r="R18" s="45"/>
    </row>
    <row r="19" spans="1:18" ht="14.25" x14ac:dyDescent="0.2">
      <c r="A19" s="40"/>
      <c r="B19" s="41"/>
      <c r="D19" s="40"/>
      <c r="E19" s="19" t="s">
        <v>162</v>
      </c>
      <c r="F19" s="19" t="s">
        <v>163</v>
      </c>
      <c r="H19" s="41"/>
      <c r="J19" s="42"/>
      <c r="K19" s="43"/>
      <c r="M19" s="44"/>
      <c r="R19" s="45"/>
    </row>
    <row r="20" spans="1:18" ht="14.25" x14ac:dyDescent="0.2">
      <c r="A20" s="40"/>
      <c r="B20" s="41"/>
      <c r="D20" s="40"/>
      <c r="E20" s="19" t="s">
        <v>164</v>
      </c>
      <c r="F20" s="19" t="s">
        <v>165</v>
      </c>
      <c r="H20" s="41"/>
      <c r="J20" s="42"/>
      <c r="K20" s="43"/>
      <c r="M20" s="44"/>
      <c r="R20" s="45"/>
    </row>
    <row r="21" spans="1:18" ht="14.25" x14ac:dyDescent="0.2">
      <c r="A21" s="40"/>
      <c r="B21" s="41"/>
      <c r="D21" s="40"/>
      <c r="E21" s="19" t="s">
        <v>166</v>
      </c>
      <c r="F21" s="19" t="s">
        <v>167</v>
      </c>
      <c r="H21" s="41"/>
      <c r="J21" s="42"/>
      <c r="K21" s="43"/>
      <c r="M21" s="44"/>
      <c r="R21" s="45"/>
    </row>
    <row r="22" spans="1:18" ht="14.25" x14ac:dyDescent="0.2">
      <c r="A22" s="40"/>
      <c r="B22" s="41"/>
      <c r="D22" s="40"/>
      <c r="E22" s="19" t="s">
        <v>168</v>
      </c>
      <c r="F22" s="19" t="s">
        <v>169</v>
      </c>
      <c r="H22" s="41"/>
      <c r="J22" s="42"/>
      <c r="K22" s="43"/>
      <c r="M22" s="44"/>
      <c r="R22" s="45"/>
    </row>
    <row r="23" spans="1:18" ht="14.25" x14ac:dyDescent="0.2">
      <c r="A23" s="40"/>
      <c r="B23" s="41"/>
      <c r="D23" s="40"/>
      <c r="E23" s="19" t="s">
        <v>170</v>
      </c>
      <c r="F23" s="19" t="s">
        <v>171</v>
      </c>
      <c r="H23" s="41"/>
      <c r="J23" s="42"/>
      <c r="K23" s="43"/>
      <c r="M23" s="44"/>
      <c r="R23" s="45"/>
    </row>
    <row r="24" spans="1:18" ht="14.25" x14ac:dyDescent="0.2">
      <c r="A24" s="40"/>
      <c r="B24" s="41"/>
      <c r="D24" s="40"/>
      <c r="E24" s="19" t="s">
        <v>111</v>
      </c>
      <c r="F24" s="19" t="s">
        <v>172</v>
      </c>
      <c r="H24" s="41"/>
      <c r="J24" s="42"/>
      <c r="K24" s="43"/>
      <c r="M24" s="44"/>
      <c r="R24" s="45"/>
    </row>
    <row r="25" spans="1:18" ht="14.25" x14ac:dyDescent="0.2">
      <c r="A25" s="40"/>
      <c r="B25" s="41"/>
      <c r="D25" s="40"/>
      <c r="E25" s="19" t="s">
        <v>173</v>
      </c>
      <c r="F25" s="19" t="s">
        <v>174</v>
      </c>
      <c r="H25" s="41"/>
      <c r="J25" s="42"/>
      <c r="K25" s="43"/>
      <c r="M25" s="44"/>
      <c r="R25" s="45"/>
    </row>
    <row r="26" spans="1:18" ht="14.25" x14ac:dyDescent="0.2">
      <c r="A26" s="40"/>
      <c r="B26" s="41"/>
      <c r="D26" s="40"/>
      <c r="E26" s="19" t="s">
        <v>80</v>
      </c>
      <c r="H26" s="41"/>
      <c r="J26" s="42"/>
      <c r="K26" s="43"/>
      <c r="M26" s="44"/>
      <c r="R26" s="45"/>
    </row>
    <row r="27" spans="1:18" ht="14.25" x14ac:dyDescent="0.2">
      <c r="A27" s="40"/>
      <c r="B27" s="41"/>
      <c r="D27" s="40"/>
      <c r="E27" s="19" t="s">
        <v>175</v>
      </c>
      <c r="H27" s="41"/>
      <c r="J27" s="42"/>
      <c r="K27" s="43"/>
      <c r="M27" s="44"/>
      <c r="R27" s="45"/>
    </row>
    <row r="28" spans="1:18" ht="14.25" x14ac:dyDescent="0.2">
      <c r="A28" s="40"/>
      <c r="B28" s="41"/>
      <c r="D28" s="40"/>
      <c r="E28" s="19" t="s">
        <v>176</v>
      </c>
      <c r="H28" s="41"/>
      <c r="J28" s="42"/>
      <c r="K28" s="43"/>
      <c r="M28" s="44"/>
      <c r="R28" s="45"/>
    </row>
    <row r="29" spans="1:18" ht="14.25" x14ac:dyDescent="0.2">
      <c r="A29" s="40"/>
      <c r="B29" s="41"/>
      <c r="D29" s="40"/>
      <c r="E29" s="19" t="s">
        <v>105</v>
      </c>
      <c r="H29" s="41"/>
      <c r="J29" s="42"/>
      <c r="K29" s="43"/>
      <c r="M29" s="44"/>
      <c r="R29" s="45"/>
    </row>
    <row r="30" spans="1:18" ht="14.25" x14ac:dyDescent="0.2">
      <c r="A30" s="40"/>
      <c r="B30" s="41"/>
      <c r="D30" s="40"/>
      <c r="E30" s="19" t="s">
        <v>177</v>
      </c>
      <c r="H30" s="41"/>
      <c r="J30" s="42"/>
      <c r="K30" s="43"/>
      <c r="M30" s="44"/>
      <c r="R30" s="45"/>
    </row>
    <row r="31" spans="1:18" ht="14.25" x14ac:dyDescent="0.2">
      <c r="A31" s="40"/>
      <c r="B31" s="41"/>
      <c r="D31" s="40"/>
      <c r="E31" s="19" t="s">
        <v>103</v>
      </c>
      <c r="H31" s="41"/>
      <c r="J31" s="42"/>
      <c r="K31" s="43"/>
      <c r="M31" s="44"/>
      <c r="R31" s="45"/>
    </row>
    <row r="32" spans="1:18" ht="14.25" x14ac:dyDescent="0.2">
      <c r="A32" s="40"/>
      <c r="B32" s="41"/>
      <c r="D32" s="40"/>
      <c r="E32" s="19" t="s">
        <v>98</v>
      </c>
      <c r="H32" s="41"/>
      <c r="J32" s="42"/>
      <c r="K32" s="43"/>
      <c r="M32" s="44"/>
      <c r="R32" s="45"/>
    </row>
    <row r="33" spans="1:18" ht="15" thickBot="1" x14ac:dyDescent="0.25">
      <c r="A33" s="46"/>
      <c r="B33" s="47"/>
      <c r="D33" s="46"/>
      <c r="E33" s="48" t="s">
        <v>94</v>
      </c>
      <c r="F33" s="48"/>
      <c r="G33" s="48"/>
      <c r="H33" s="47"/>
      <c r="J33" s="49"/>
      <c r="K33" s="50"/>
      <c r="M33" s="51"/>
      <c r="N33" s="52"/>
      <c r="O33" s="52"/>
      <c r="P33" s="52"/>
      <c r="Q33" s="52"/>
      <c r="R33" s="53"/>
    </row>
  </sheetData>
  <phoneticPr fontId="2" type="noConversion"/>
  <conditionalFormatting sqref="E1:F1048576 G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A-b-⑨-当月人员信息①</vt:lpstr>
      <vt:lpstr>A-b-⑨-当月人员运营②</vt:lpstr>
      <vt:lpstr>A-b-⑨-选择及规则设置③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2025-08-10T07:09:52Z</dcterms:modified>
</cp:coreProperties>
</file>