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A-b每月月初设定\"/>
    </mc:Choice>
  </mc:AlternateContent>
  <xr:revisionPtr revIDLastSave="0" documentId="13_ncr:1_{DE93F0B8-E7A0-45FA-94AE-143BE2BFA3B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插件-录取字段" sheetId="1" r:id="rId1"/>
    <sheet name="增加-金三角提成核算规则" sheetId="3" r:id="rId2"/>
    <sheet name="目前的金三角设定" sheetId="2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83" i="2" l="1"/>
  <c r="AK283" i="2"/>
  <c r="Z283" i="2"/>
  <c r="Q283" i="2"/>
  <c r="AA283" i="2"/>
  <c r="AJ283" i="2"/>
  <c r="AB283" i="2"/>
  <c r="AC283" i="2"/>
  <c r="AD283" i="2"/>
  <c r="S283" i="2"/>
  <c r="AE283" i="2"/>
  <c r="AF283" i="2"/>
  <c r="AH283" i="2"/>
  <c r="H283" i="2"/>
  <c r="AG283" i="2" s="1"/>
  <c r="M283" i="2"/>
  <c r="N283" i="2"/>
  <c r="AI283" i="2"/>
  <c r="Y283" i="2"/>
  <c r="X283" i="2"/>
  <c r="W283" i="2"/>
  <c r="O283" i="2"/>
  <c r="P283" i="2"/>
  <c r="J283" i="2"/>
  <c r="L283" i="2"/>
  <c r="K283" i="2"/>
  <c r="I283" i="2"/>
  <c r="AL282" i="2"/>
  <c r="AK282" i="2"/>
  <c r="Z282" i="2"/>
  <c r="AA282" i="2"/>
  <c r="AJ282" i="2"/>
  <c r="AB282" i="2"/>
  <c r="AC282" i="2"/>
  <c r="AD282" i="2"/>
  <c r="S282" i="2"/>
  <c r="AE282" i="2"/>
  <c r="AF282" i="2"/>
  <c r="AH282" i="2"/>
  <c r="H282" i="2"/>
  <c r="M282" i="2"/>
  <c r="N282" i="2"/>
  <c r="AG282" i="2"/>
  <c r="AI282" i="2" s="1"/>
  <c r="Y282" i="2"/>
  <c r="X282" i="2"/>
  <c r="W282" i="2"/>
  <c r="Q282" i="2"/>
  <c r="O282" i="2"/>
  <c r="P282" i="2"/>
  <c r="J282" i="2"/>
  <c r="L282" i="2"/>
  <c r="K282" i="2"/>
  <c r="I282" i="2"/>
  <c r="AL281" i="2"/>
  <c r="AK281" i="2"/>
  <c r="Z281" i="2"/>
  <c r="AA281" i="2"/>
  <c r="AJ281" i="2"/>
  <c r="AB281" i="2"/>
  <c r="AC281" i="2"/>
  <c r="AD281" i="2"/>
  <c r="S281" i="2"/>
  <c r="AE281" i="2"/>
  <c r="AF281" i="2"/>
  <c r="AH281" i="2"/>
  <c r="H281" i="2"/>
  <c r="M281" i="2"/>
  <c r="N281" i="2"/>
  <c r="AG281" i="2"/>
  <c r="AI281" i="2"/>
  <c r="Y281" i="2"/>
  <c r="X281" i="2"/>
  <c r="W281" i="2"/>
  <c r="Q281" i="2"/>
  <c r="O281" i="2"/>
  <c r="P281" i="2"/>
  <c r="J281" i="2"/>
  <c r="L281" i="2"/>
  <c r="K281" i="2"/>
  <c r="I281" i="2"/>
  <c r="AL280" i="2"/>
  <c r="AK280" i="2"/>
  <c r="Z280" i="2"/>
  <c r="AA280" i="2"/>
  <c r="AJ280" i="2"/>
  <c r="AB280" i="2"/>
  <c r="AC280" i="2"/>
  <c r="AD280" i="2"/>
  <c r="S280" i="2"/>
  <c r="AE280" i="2"/>
  <c r="AF280" i="2"/>
  <c r="AH280" i="2"/>
  <c r="H280" i="2"/>
  <c r="M280" i="2"/>
  <c r="N280" i="2"/>
  <c r="AG280" i="2"/>
  <c r="AI280" i="2"/>
  <c r="Y280" i="2"/>
  <c r="X280" i="2"/>
  <c r="W280" i="2"/>
  <c r="Q280" i="2"/>
  <c r="O280" i="2"/>
  <c r="P280" i="2"/>
  <c r="J280" i="2"/>
  <c r="L280" i="2"/>
  <c r="K280" i="2"/>
  <c r="I280" i="2"/>
  <c r="AL279" i="2"/>
  <c r="AK279" i="2"/>
  <c r="Z279" i="2"/>
  <c r="AA279" i="2"/>
  <c r="AJ279" i="2"/>
  <c r="AB279" i="2"/>
  <c r="AC279" i="2"/>
  <c r="AD279" i="2"/>
  <c r="S279" i="2"/>
  <c r="AE279" i="2"/>
  <c r="AF279" i="2"/>
  <c r="AH279" i="2"/>
  <c r="H279" i="2"/>
  <c r="M279" i="2"/>
  <c r="N279" i="2"/>
  <c r="AG279" i="2"/>
  <c r="AI279" i="2"/>
  <c r="Y279" i="2"/>
  <c r="X279" i="2"/>
  <c r="W279" i="2"/>
  <c r="Q279" i="2"/>
  <c r="O279" i="2"/>
  <c r="P279" i="2"/>
  <c r="J279" i="2"/>
  <c r="L279" i="2"/>
  <c r="K279" i="2"/>
  <c r="I279" i="2"/>
  <c r="AL278" i="2"/>
  <c r="AK278" i="2"/>
  <c r="Z278" i="2"/>
  <c r="AA278" i="2"/>
  <c r="AJ278" i="2"/>
  <c r="AB278" i="2"/>
  <c r="AC278" i="2"/>
  <c r="AD278" i="2"/>
  <c r="S278" i="2"/>
  <c r="AE278" i="2"/>
  <c r="AF278" i="2"/>
  <c r="AH278" i="2"/>
  <c r="H278" i="2"/>
  <c r="M278" i="2"/>
  <c r="N278" i="2"/>
  <c r="AG278" i="2"/>
  <c r="AI278" i="2" s="1"/>
  <c r="Y278" i="2"/>
  <c r="X278" i="2"/>
  <c r="W278" i="2"/>
  <c r="Q278" i="2"/>
  <c r="O278" i="2"/>
  <c r="P278" i="2"/>
  <c r="J278" i="2"/>
  <c r="L278" i="2"/>
  <c r="K278" i="2"/>
  <c r="I278" i="2"/>
  <c r="AL277" i="2"/>
  <c r="AK277" i="2"/>
  <c r="Z277" i="2"/>
  <c r="AA277" i="2"/>
  <c r="AJ277" i="2"/>
  <c r="AB277" i="2"/>
  <c r="AC277" i="2"/>
  <c r="AD277" i="2"/>
  <c r="S277" i="2"/>
  <c r="AE277" i="2"/>
  <c r="AF277" i="2"/>
  <c r="AH277" i="2"/>
  <c r="H277" i="2"/>
  <c r="M277" i="2"/>
  <c r="N277" i="2"/>
  <c r="AG277" i="2"/>
  <c r="AI277" i="2"/>
  <c r="Y277" i="2"/>
  <c r="X277" i="2"/>
  <c r="W277" i="2"/>
  <c r="Q277" i="2"/>
  <c r="O277" i="2"/>
  <c r="P277" i="2"/>
  <c r="J277" i="2"/>
  <c r="L277" i="2"/>
  <c r="K277" i="2"/>
  <c r="I277" i="2"/>
  <c r="AL276" i="2"/>
  <c r="AK276" i="2"/>
  <c r="Z276" i="2"/>
  <c r="AA276" i="2"/>
  <c r="AJ276" i="2"/>
  <c r="AB276" i="2"/>
  <c r="AC276" i="2"/>
  <c r="AD276" i="2"/>
  <c r="S276" i="2"/>
  <c r="AE276" i="2"/>
  <c r="AF276" i="2"/>
  <c r="AH276" i="2"/>
  <c r="H276" i="2"/>
  <c r="AG276" i="2" s="1"/>
  <c r="AI276" i="2" s="1"/>
  <c r="M276" i="2"/>
  <c r="N276" i="2"/>
  <c r="Y276" i="2"/>
  <c r="X276" i="2"/>
  <c r="W276" i="2"/>
  <c r="Q276" i="2"/>
  <c r="O276" i="2"/>
  <c r="P276" i="2"/>
  <c r="J276" i="2"/>
  <c r="L276" i="2"/>
  <c r="K276" i="2"/>
  <c r="I276" i="2"/>
  <c r="AL275" i="2"/>
  <c r="AK275" i="2"/>
  <c r="Z275" i="2"/>
  <c r="AA275" i="2"/>
  <c r="AJ275" i="2"/>
  <c r="AB275" i="2"/>
  <c r="AC275" i="2"/>
  <c r="AD275" i="2"/>
  <c r="S275" i="2"/>
  <c r="AE275" i="2"/>
  <c r="AF275" i="2"/>
  <c r="AH275" i="2"/>
  <c r="H275" i="2"/>
  <c r="AG275" i="2" s="1"/>
  <c r="AI275" i="2" s="1"/>
  <c r="M275" i="2"/>
  <c r="N275" i="2"/>
  <c r="Y275" i="2"/>
  <c r="X275" i="2"/>
  <c r="W275" i="2"/>
  <c r="Q275" i="2"/>
  <c r="O275" i="2"/>
  <c r="P275" i="2"/>
  <c r="J275" i="2"/>
  <c r="L275" i="2"/>
  <c r="K275" i="2"/>
  <c r="I275" i="2"/>
  <c r="AL274" i="2"/>
  <c r="AK274" i="2"/>
  <c r="Z274" i="2"/>
  <c r="AA274" i="2"/>
  <c r="AJ274" i="2"/>
  <c r="AB274" i="2"/>
  <c r="AC274" i="2"/>
  <c r="AD274" i="2"/>
  <c r="S274" i="2"/>
  <c r="AE274" i="2"/>
  <c r="AF274" i="2"/>
  <c r="AH274" i="2"/>
  <c r="H274" i="2"/>
  <c r="M274" i="2"/>
  <c r="N274" i="2"/>
  <c r="AG274" i="2"/>
  <c r="AI274" i="2"/>
  <c r="Y274" i="2"/>
  <c r="X274" i="2"/>
  <c r="W274" i="2"/>
  <c r="Q274" i="2"/>
  <c r="O274" i="2"/>
  <c r="P274" i="2"/>
  <c r="J274" i="2"/>
  <c r="L274" i="2"/>
  <c r="K274" i="2"/>
  <c r="I274" i="2"/>
  <c r="AL273" i="2"/>
  <c r="AK273" i="2"/>
  <c r="Z273" i="2"/>
  <c r="AA273" i="2"/>
  <c r="AJ273" i="2"/>
  <c r="AB273" i="2"/>
  <c r="AC273" i="2"/>
  <c r="AD273" i="2"/>
  <c r="S273" i="2"/>
  <c r="AE273" i="2"/>
  <c r="AF273" i="2"/>
  <c r="AH273" i="2"/>
  <c r="H273" i="2"/>
  <c r="M273" i="2"/>
  <c r="N273" i="2"/>
  <c r="AG273" i="2"/>
  <c r="AI273" i="2" s="1"/>
  <c r="Y273" i="2"/>
  <c r="X273" i="2"/>
  <c r="W273" i="2"/>
  <c r="Q273" i="2"/>
  <c r="O273" i="2"/>
  <c r="P273" i="2"/>
  <c r="J273" i="2"/>
  <c r="L273" i="2"/>
  <c r="K273" i="2"/>
  <c r="I273" i="2"/>
  <c r="AL272" i="2"/>
  <c r="AK272" i="2"/>
  <c r="Z272" i="2"/>
  <c r="AA272" i="2"/>
  <c r="AJ272" i="2"/>
  <c r="AB272" i="2"/>
  <c r="AC272" i="2"/>
  <c r="AD272" i="2"/>
  <c r="S272" i="2"/>
  <c r="AE272" i="2"/>
  <c r="AF272" i="2"/>
  <c r="AH272" i="2"/>
  <c r="H272" i="2"/>
  <c r="M272" i="2"/>
  <c r="N272" i="2"/>
  <c r="AG272" i="2"/>
  <c r="AI272" i="2"/>
  <c r="Y272" i="2"/>
  <c r="X272" i="2"/>
  <c r="W272" i="2"/>
  <c r="Q272" i="2"/>
  <c r="O272" i="2"/>
  <c r="P272" i="2"/>
  <c r="J272" i="2"/>
  <c r="L272" i="2"/>
  <c r="K272" i="2"/>
  <c r="I272" i="2"/>
  <c r="AL271" i="2"/>
  <c r="AK271" i="2"/>
  <c r="Z271" i="2"/>
  <c r="AA271" i="2"/>
  <c r="AJ271" i="2"/>
  <c r="AB271" i="2"/>
  <c r="AC271" i="2"/>
  <c r="AD271" i="2"/>
  <c r="S271" i="2"/>
  <c r="AE271" i="2"/>
  <c r="AF271" i="2"/>
  <c r="AH271" i="2"/>
  <c r="H271" i="2"/>
  <c r="AG271" i="2" s="1"/>
  <c r="AI271" i="2" s="1"/>
  <c r="M271" i="2"/>
  <c r="N271" i="2"/>
  <c r="Y271" i="2"/>
  <c r="X271" i="2"/>
  <c r="W271" i="2"/>
  <c r="Q271" i="2"/>
  <c r="O271" i="2"/>
  <c r="P271" i="2"/>
  <c r="J271" i="2"/>
  <c r="L271" i="2"/>
  <c r="K271" i="2"/>
  <c r="I271" i="2"/>
  <c r="AL270" i="2"/>
  <c r="AK270" i="2"/>
  <c r="Z270" i="2"/>
  <c r="AA270" i="2"/>
  <c r="AJ270" i="2"/>
  <c r="AB270" i="2"/>
  <c r="AC270" i="2"/>
  <c r="AD270" i="2"/>
  <c r="S270" i="2"/>
  <c r="AE270" i="2"/>
  <c r="AF270" i="2"/>
  <c r="AH270" i="2"/>
  <c r="H270" i="2"/>
  <c r="M270" i="2"/>
  <c r="N270" i="2"/>
  <c r="Y270" i="2"/>
  <c r="X270" i="2"/>
  <c r="W270" i="2"/>
  <c r="Q270" i="2"/>
  <c r="O270" i="2"/>
  <c r="P270" i="2"/>
  <c r="J270" i="2"/>
  <c r="L270" i="2"/>
  <c r="I270" i="2"/>
  <c r="AL269" i="2"/>
  <c r="AK269" i="2"/>
  <c r="Z269" i="2"/>
  <c r="AA269" i="2"/>
  <c r="AJ269" i="2"/>
  <c r="AB269" i="2"/>
  <c r="AC269" i="2"/>
  <c r="AD269" i="2"/>
  <c r="S269" i="2"/>
  <c r="AE269" i="2"/>
  <c r="AF269" i="2"/>
  <c r="AH269" i="2"/>
  <c r="H269" i="2"/>
  <c r="M269" i="2"/>
  <c r="N269" i="2"/>
  <c r="Y269" i="2"/>
  <c r="X269" i="2"/>
  <c r="W269" i="2"/>
  <c r="Q269" i="2"/>
  <c r="O269" i="2"/>
  <c r="P269" i="2"/>
  <c r="J269" i="2"/>
  <c r="L269" i="2"/>
  <c r="I269" i="2"/>
  <c r="AL268" i="2"/>
  <c r="AK268" i="2"/>
  <c r="Z268" i="2"/>
  <c r="AA268" i="2"/>
  <c r="AJ268" i="2"/>
  <c r="AB268" i="2"/>
  <c r="AC268" i="2"/>
  <c r="AD268" i="2"/>
  <c r="S268" i="2"/>
  <c r="AE268" i="2"/>
  <c r="AF268" i="2"/>
  <c r="AH268" i="2"/>
  <c r="H268" i="2"/>
  <c r="AG268" i="2" s="1"/>
  <c r="AI268" i="2" s="1"/>
  <c r="M268" i="2"/>
  <c r="N268" i="2"/>
  <c r="Y268" i="2"/>
  <c r="X268" i="2"/>
  <c r="W268" i="2"/>
  <c r="Q268" i="2"/>
  <c r="O268" i="2"/>
  <c r="P268" i="2"/>
  <c r="J268" i="2"/>
  <c r="L268" i="2"/>
  <c r="K268" i="2"/>
  <c r="I268" i="2"/>
  <c r="AL267" i="2"/>
  <c r="AK267" i="2"/>
  <c r="Z267" i="2"/>
  <c r="AA267" i="2"/>
  <c r="AJ267" i="2"/>
  <c r="AB267" i="2"/>
  <c r="AC267" i="2"/>
  <c r="AD267" i="2"/>
  <c r="S267" i="2"/>
  <c r="AE267" i="2"/>
  <c r="AF267" i="2"/>
  <c r="AH267" i="2"/>
  <c r="H267" i="2"/>
  <c r="K267" i="2" s="1"/>
  <c r="M267" i="2"/>
  <c r="N267" i="2"/>
  <c r="AG267" i="2"/>
  <c r="AI267" i="2" s="1"/>
  <c r="Y267" i="2"/>
  <c r="X267" i="2"/>
  <c r="W267" i="2"/>
  <c r="Q267" i="2"/>
  <c r="O267" i="2"/>
  <c r="P267" i="2"/>
  <c r="J267" i="2"/>
  <c r="L267" i="2"/>
  <c r="I267" i="2"/>
  <c r="AL266" i="2"/>
  <c r="AK266" i="2"/>
  <c r="Z266" i="2"/>
  <c r="AA266" i="2"/>
  <c r="AJ266" i="2"/>
  <c r="AB266" i="2"/>
  <c r="AC266" i="2"/>
  <c r="AD266" i="2"/>
  <c r="S266" i="2"/>
  <c r="AE266" i="2"/>
  <c r="AF266" i="2"/>
  <c r="AH266" i="2"/>
  <c r="H266" i="2"/>
  <c r="K266" i="2" s="1"/>
  <c r="M266" i="2"/>
  <c r="N266" i="2"/>
  <c r="AG266" i="2"/>
  <c r="AI266" i="2" s="1"/>
  <c r="Y266" i="2"/>
  <c r="X266" i="2"/>
  <c r="W266" i="2"/>
  <c r="Q266" i="2"/>
  <c r="O266" i="2"/>
  <c r="P266" i="2"/>
  <c r="J266" i="2"/>
  <c r="L266" i="2"/>
  <c r="I266" i="2"/>
  <c r="AL265" i="2"/>
  <c r="AK265" i="2"/>
  <c r="Z265" i="2"/>
  <c r="AA265" i="2"/>
  <c r="AJ265" i="2"/>
  <c r="AB265" i="2"/>
  <c r="AC265" i="2"/>
  <c r="AD265" i="2"/>
  <c r="S265" i="2"/>
  <c r="AE265" i="2"/>
  <c r="AF265" i="2"/>
  <c r="AH265" i="2"/>
  <c r="H265" i="2"/>
  <c r="K265" i="2" s="1"/>
  <c r="M265" i="2"/>
  <c r="N265" i="2"/>
  <c r="AG265" i="2"/>
  <c r="AI265" i="2"/>
  <c r="Y265" i="2"/>
  <c r="X265" i="2"/>
  <c r="W265" i="2"/>
  <c r="Q265" i="2"/>
  <c r="O265" i="2"/>
  <c r="P265" i="2"/>
  <c r="J265" i="2"/>
  <c r="L265" i="2"/>
  <c r="I265" i="2"/>
  <c r="AL264" i="2"/>
  <c r="AK264" i="2"/>
  <c r="Z264" i="2"/>
  <c r="AA264" i="2"/>
  <c r="AJ264" i="2"/>
  <c r="AB264" i="2"/>
  <c r="AC264" i="2"/>
  <c r="AD264" i="2"/>
  <c r="S264" i="2"/>
  <c r="AE264" i="2"/>
  <c r="AF264" i="2"/>
  <c r="AH264" i="2"/>
  <c r="H264" i="2"/>
  <c r="K264" i="2" s="1"/>
  <c r="M264" i="2"/>
  <c r="N264" i="2"/>
  <c r="AG264" i="2"/>
  <c r="AI264" i="2" s="1"/>
  <c r="Y264" i="2"/>
  <c r="X264" i="2"/>
  <c r="W264" i="2"/>
  <c r="Q264" i="2"/>
  <c r="O264" i="2"/>
  <c r="P264" i="2"/>
  <c r="J264" i="2"/>
  <c r="L264" i="2"/>
  <c r="I264" i="2"/>
  <c r="AL263" i="2"/>
  <c r="AK263" i="2"/>
  <c r="Z263" i="2"/>
  <c r="AA263" i="2"/>
  <c r="AJ263" i="2"/>
  <c r="AB263" i="2"/>
  <c r="AC263" i="2"/>
  <c r="AD263" i="2"/>
  <c r="S263" i="2"/>
  <c r="AE263" i="2"/>
  <c r="AF263" i="2"/>
  <c r="AH263" i="2"/>
  <c r="H263" i="2"/>
  <c r="M263" i="2"/>
  <c r="N263" i="2"/>
  <c r="Y263" i="2"/>
  <c r="X263" i="2"/>
  <c r="W263" i="2"/>
  <c r="Q263" i="2"/>
  <c r="O263" i="2"/>
  <c r="P263" i="2"/>
  <c r="J263" i="2"/>
  <c r="L263" i="2"/>
  <c r="I263" i="2"/>
  <c r="AL262" i="2"/>
  <c r="AK262" i="2"/>
  <c r="Z262" i="2"/>
  <c r="AA262" i="2"/>
  <c r="AJ262" i="2"/>
  <c r="AB262" i="2"/>
  <c r="AC262" i="2"/>
  <c r="AD262" i="2"/>
  <c r="S262" i="2"/>
  <c r="AE262" i="2"/>
  <c r="AF262" i="2"/>
  <c r="AH262" i="2"/>
  <c r="H262" i="2"/>
  <c r="K262" i="2" s="1"/>
  <c r="M262" i="2"/>
  <c r="N262" i="2"/>
  <c r="AG262" i="2"/>
  <c r="AI262" i="2" s="1"/>
  <c r="Y262" i="2"/>
  <c r="X262" i="2"/>
  <c r="W262" i="2"/>
  <c r="Q262" i="2"/>
  <c r="O262" i="2"/>
  <c r="P262" i="2"/>
  <c r="J262" i="2"/>
  <c r="L262" i="2"/>
  <c r="I262" i="2"/>
  <c r="AL261" i="2"/>
  <c r="AK261" i="2"/>
  <c r="Z261" i="2"/>
  <c r="AA261" i="2"/>
  <c r="AJ261" i="2"/>
  <c r="AB261" i="2"/>
  <c r="AC261" i="2"/>
  <c r="AD261" i="2"/>
  <c r="S261" i="2"/>
  <c r="AE261" i="2"/>
  <c r="AF261" i="2"/>
  <c r="AH261" i="2"/>
  <c r="H261" i="2"/>
  <c r="K261" i="2" s="1"/>
  <c r="M261" i="2"/>
  <c r="N261" i="2"/>
  <c r="AG261" i="2"/>
  <c r="AI261" i="2"/>
  <c r="Y261" i="2"/>
  <c r="X261" i="2"/>
  <c r="W261" i="2"/>
  <c r="Q261" i="2"/>
  <c r="O261" i="2"/>
  <c r="P261" i="2"/>
  <c r="J261" i="2"/>
  <c r="L261" i="2"/>
  <c r="I261" i="2"/>
  <c r="AL260" i="2"/>
  <c r="AK260" i="2"/>
  <c r="Z260" i="2"/>
  <c r="AA260" i="2"/>
  <c r="AJ260" i="2"/>
  <c r="AB260" i="2"/>
  <c r="AC260" i="2"/>
  <c r="AD260" i="2"/>
  <c r="S260" i="2"/>
  <c r="AE260" i="2"/>
  <c r="AF260" i="2"/>
  <c r="AH260" i="2"/>
  <c r="H260" i="2"/>
  <c r="K260" i="2" s="1"/>
  <c r="M260" i="2"/>
  <c r="N260" i="2"/>
  <c r="AG260" i="2"/>
  <c r="AI260" i="2"/>
  <c r="Y260" i="2"/>
  <c r="X260" i="2"/>
  <c r="W260" i="2"/>
  <c r="Q260" i="2"/>
  <c r="O260" i="2"/>
  <c r="P260" i="2"/>
  <c r="J260" i="2"/>
  <c r="L260" i="2"/>
  <c r="I260" i="2"/>
  <c r="AL259" i="2"/>
  <c r="AK259" i="2"/>
  <c r="Z259" i="2"/>
  <c r="AA259" i="2"/>
  <c r="AJ259" i="2"/>
  <c r="AB259" i="2"/>
  <c r="AC259" i="2"/>
  <c r="AD259" i="2"/>
  <c r="S259" i="2"/>
  <c r="AE259" i="2"/>
  <c r="AF259" i="2"/>
  <c r="AH259" i="2"/>
  <c r="H259" i="2"/>
  <c r="K259" i="2" s="1"/>
  <c r="M259" i="2"/>
  <c r="N259" i="2"/>
  <c r="AG259" i="2"/>
  <c r="AI259" i="2"/>
  <c r="Y259" i="2"/>
  <c r="X259" i="2"/>
  <c r="W259" i="2"/>
  <c r="Q259" i="2"/>
  <c r="O259" i="2"/>
  <c r="P259" i="2"/>
  <c r="J259" i="2"/>
  <c r="L259" i="2"/>
  <c r="I259" i="2"/>
  <c r="AL258" i="2"/>
  <c r="AK258" i="2"/>
  <c r="Z258" i="2"/>
  <c r="AA258" i="2"/>
  <c r="AJ258" i="2"/>
  <c r="AB258" i="2"/>
  <c r="AC258" i="2"/>
  <c r="AD258" i="2"/>
  <c r="S258" i="2"/>
  <c r="AE258" i="2"/>
  <c r="AF258" i="2"/>
  <c r="AH258" i="2"/>
  <c r="H258" i="2"/>
  <c r="K258" i="2" s="1"/>
  <c r="M258" i="2"/>
  <c r="N258" i="2"/>
  <c r="AG258" i="2"/>
  <c r="AI258" i="2" s="1"/>
  <c r="Y258" i="2"/>
  <c r="X258" i="2"/>
  <c r="W258" i="2"/>
  <c r="Q258" i="2"/>
  <c r="O258" i="2"/>
  <c r="P258" i="2"/>
  <c r="J258" i="2"/>
  <c r="L258" i="2"/>
  <c r="I258" i="2"/>
  <c r="AL257" i="2"/>
  <c r="AK257" i="2"/>
  <c r="Z257" i="2"/>
  <c r="AA257" i="2"/>
  <c r="AJ257" i="2"/>
  <c r="AB257" i="2"/>
  <c r="AC257" i="2"/>
  <c r="AD257" i="2"/>
  <c r="S257" i="2"/>
  <c r="AE257" i="2"/>
  <c r="AF257" i="2"/>
  <c r="AH257" i="2"/>
  <c r="H257" i="2"/>
  <c r="M257" i="2"/>
  <c r="N257" i="2"/>
  <c r="AG257" i="2"/>
  <c r="AI257" i="2"/>
  <c r="Y257" i="2"/>
  <c r="X257" i="2"/>
  <c r="W257" i="2"/>
  <c r="Q257" i="2"/>
  <c r="O257" i="2"/>
  <c r="P257" i="2"/>
  <c r="J257" i="2"/>
  <c r="L257" i="2"/>
  <c r="K257" i="2"/>
  <c r="I257" i="2"/>
  <c r="AL256" i="2"/>
  <c r="AK256" i="2"/>
  <c r="Z256" i="2"/>
  <c r="AA256" i="2"/>
  <c r="AJ256" i="2"/>
  <c r="AB256" i="2"/>
  <c r="AC256" i="2"/>
  <c r="AD256" i="2"/>
  <c r="S256" i="2"/>
  <c r="AE256" i="2"/>
  <c r="AF256" i="2"/>
  <c r="AH256" i="2"/>
  <c r="H256" i="2"/>
  <c r="AG256" i="2" s="1"/>
  <c r="M256" i="2"/>
  <c r="N256" i="2"/>
  <c r="AI256" i="2"/>
  <c r="Y256" i="2"/>
  <c r="X256" i="2"/>
  <c r="W256" i="2"/>
  <c r="Q256" i="2"/>
  <c r="O256" i="2"/>
  <c r="P256" i="2"/>
  <c r="J256" i="2"/>
  <c r="L256" i="2"/>
  <c r="K256" i="2"/>
  <c r="I256" i="2"/>
  <c r="AL255" i="2"/>
  <c r="AK255" i="2"/>
  <c r="Z255" i="2"/>
  <c r="AA255" i="2"/>
  <c r="AJ255" i="2"/>
  <c r="AB255" i="2"/>
  <c r="AC255" i="2"/>
  <c r="AD255" i="2"/>
  <c r="S255" i="2"/>
  <c r="AE255" i="2"/>
  <c r="AF255" i="2"/>
  <c r="AH255" i="2"/>
  <c r="H255" i="2"/>
  <c r="M255" i="2"/>
  <c r="N255" i="2"/>
  <c r="AG255" i="2"/>
  <c r="AI255" i="2" s="1"/>
  <c r="Y255" i="2"/>
  <c r="X255" i="2"/>
  <c r="W255" i="2"/>
  <c r="Q255" i="2"/>
  <c r="O255" i="2"/>
  <c r="P255" i="2"/>
  <c r="J255" i="2"/>
  <c r="L255" i="2"/>
  <c r="K255" i="2"/>
  <c r="I255" i="2"/>
  <c r="AL254" i="2"/>
  <c r="AK254" i="2"/>
  <c r="G254" i="2"/>
  <c r="Z254" i="2" s="1"/>
  <c r="F254" i="2"/>
  <c r="AB254" i="2"/>
  <c r="S254" i="2"/>
  <c r="H254" i="2"/>
  <c r="K254" i="2" s="1"/>
  <c r="J254" i="2"/>
  <c r="I254" i="2"/>
  <c r="L254" i="2"/>
  <c r="AG254" i="2"/>
  <c r="Y254" i="2"/>
  <c r="X254" i="2"/>
  <c r="W254" i="2"/>
  <c r="Q254" i="2"/>
  <c r="O254" i="2"/>
  <c r="P254" i="2"/>
  <c r="M254" i="2"/>
  <c r="N254" i="2"/>
  <c r="AL253" i="2"/>
  <c r="AK253" i="2"/>
  <c r="G253" i="2"/>
  <c r="Z253" i="2" s="1"/>
  <c r="Q253" i="2"/>
  <c r="F253" i="2"/>
  <c r="AB253" i="2"/>
  <c r="S253" i="2"/>
  <c r="H253" i="2"/>
  <c r="M253" i="2"/>
  <c r="N253" i="2"/>
  <c r="AG253" i="2"/>
  <c r="Y253" i="2"/>
  <c r="X253" i="2"/>
  <c r="W253" i="2"/>
  <c r="O253" i="2"/>
  <c r="P253" i="2"/>
  <c r="J253" i="2"/>
  <c r="L253" i="2"/>
  <c r="K253" i="2"/>
  <c r="I253" i="2"/>
  <c r="AL252" i="2"/>
  <c r="AK252" i="2"/>
  <c r="B252" i="2"/>
  <c r="G252" i="2"/>
  <c r="Z252" i="2"/>
  <c r="AA252" i="2" s="1"/>
  <c r="AJ252" i="2" s="1"/>
  <c r="F252" i="2"/>
  <c r="AB252" i="2"/>
  <c r="AC252" i="2"/>
  <c r="AD252" i="2" s="1"/>
  <c r="S252" i="2"/>
  <c r="H252" i="2"/>
  <c r="M252" i="2"/>
  <c r="N252" i="2"/>
  <c r="AG252" i="2"/>
  <c r="Y252" i="2"/>
  <c r="X252" i="2"/>
  <c r="W252" i="2"/>
  <c r="Q252" i="2"/>
  <c r="O252" i="2"/>
  <c r="P252" i="2"/>
  <c r="J252" i="2"/>
  <c r="L252" i="2"/>
  <c r="K252" i="2"/>
  <c r="I252" i="2"/>
  <c r="AL251" i="2"/>
  <c r="AK251" i="2"/>
  <c r="G251" i="2"/>
  <c r="Z251" i="2" s="1"/>
  <c r="AA251" i="2" s="1"/>
  <c r="AJ251" i="2" s="1"/>
  <c r="AK249" i="2" s="1"/>
  <c r="Q251" i="2"/>
  <c r="S251" i="2"/>
  <c r="F251" i="2"/>
  <c r="AB251" i="2"/>
  <c r="AC251" i="2"/>
  <c r="AD251" i="2" s="1"/>
  <c r="AF251" i="2" s="1"/>
  <c r="AH251" i="2" s="1"/>
  <c r="AI251" i="2" s="1"/>
  <c r="AE251" i="2"/>
  <c r="H251" i="2"/>
  <c r="K251" i="2" s="1"/>
  <c r="M251" i="2"/>
  <c r="N251" i="2"/>
  <c r="AG251" i="2"/>
  <c r="Y251" i="2"/>
  <c r="X251" i="2"/>
  <c r="W251" i="2"/>
  <c r="O251" i="2"/>
  <c r="P251" i="2"/>
  <c r="J251" i="2"/>
  <c r="L251" i="2"/>
  <c r="I251" i="2"/>
  <c r="F250" i="2"/>
  <c r="AL250" i="2"/>
  <c r="F4" i="2"/>
  <c r="F5" i="2"/>
  <c r="F6" i="2"/>
  <c r="B7" i="2"/>
  <c r="F7" i="2"/>
  <c r="G4" i="2"/>
  <c r="Z4" i="2"/>
  <c r="Q4" i="2"/>
  <c r="AA4" i="2"/>
  <c r="S4" i="2"/>
  <c r="G5" i="2"/>
  <c r="Z5" i="2" s="1"/>
  <c r="AA5" i="2" s="1"/>
  <c r="AJ5" i="2" s="1"/>
  <c r="AK4" i="2" s="1"/>
  <c r="Q5" i="2"/>
  <c r="S5" i="2"/>
  <c r="G6" i="2"/>
  <c r="Z6" i="2" s="1"/>
  <c r="AA6" i="2" s="1"/>
  <c r="AJ6" i="2" s="1"/>
  <c r="Q6" i="2"/>
  <c r="S6" i="2"/>
  <c r="G7" i="2"/>
  <c r="Z7" i="2" s="1"/>
  <c r="AA7" i="2" s="1"/>
  <c r="AJ7" i="2" s="1"/>
  <c r="G8" i="2"/>
  <c r="Z8" i="2" s="1"/>
  <c r="AA8" i="2" s="1"/>
  <c r="AJ8" i="2" s="1"/>
  <c r="Q8" i="2"/>
  <c r="S8" i="2"/>
  <c r="F8" i="2"/>
  <c r="G9" i="2"/>
  <c r="Z9" i="2"/>
  <c r="Q9" i="2"/>
  <c r="AA9" i="2"/>
  <c r="AC9" i="2" s="1"/>
  <c r="AE9" i="2" s="1"/>
  <c r="S9" i="2"/>
  <c r="F9" i="2"/>
  <c r="AJ9" i="2"/>
  <c r="G10" i="2"/>
  <c r="Z10" i="2" s="1"/>
  <c r="Q10" i="2"/>
  <c r="B11" i="2"/>
  <c r="G11" i="2"/>
  <c r="Z11" i="2"/>
  <c r="AA11" i="2" s="1"/>
  <c r="B12" i="2"/>
  <c r="G12" i="2"/>
  <c r="Z12" i="2" s="1"/>
  <c r="Q12" i="2"/>
  <c r="G13" i="2"/>
  <c r="Z13" i="2" s="1"/>
  <c r="AA13" i="2" s="1"/>
  <c r="Q13" i="2"/>
  <c r="S13" i="2"/>
  <c r="F13" i="2"/>
  <c r="G14" i="2"/>
  <c r="Z14" i="2" s="1"/>
  <c r="AA14" i="2" s="1"/>
  <c r="AJ14" i="2" s="1"/>
  <c r="Q14" i="2"/>
  <c r="S14" i="2"/>
  <c r="F14" i="2"/>
  <c r="G15" i="2"/>
  <c r="Z15" i="2" s="1"/>
  <c r="AA15" i="2" s="1"/>
  <c r="Q15" i="2"/>
  <c r="S15" i="2"/>
  <c r="F15" i="2"/>
  <c r="B16" i="2"/>
  <c r="G16" i="2"/>
  <c r="Z16" i="2" s="1"/>
  <c r="AA16" i="2" s="1"/>
  <c r="AJ16" i="2" s="1"/>
  <c r="G17" i="2"/>
  <c r="Z17" i="2" s="1"/>
  <c r="Q17" i="2"/>
  <c r="S17" i="2"/>
  <c r="F17" i="2"/>
  <c r="G18" i="2"/>
  <c r="Z18" i="2"/>
  <c r="Q18" i="2"/>
  <c r="S18" i="2"/>
  <c r="F18" i="2"/>
  <c r="G19" i="2"/>
  <c r="Z19" i="2" s="1"/>
  <c r="Q19" i="2"/>
  <c r="G20" i="2"/>
  <c r="Z20" i="2" s="1"/>
  <c r="AA20" i="2" s="1"/>
  <c r="AJ20" i="2"/>
  <c r="G21" i="2"/>
  <c r="Z21" i="2" s="1"/>
  <c r="AA21" i="2" s="1"/>
  <c r="AJ21" i="2" s="1"/>
  <c r="G22" i="2"/>
  <c r="Z22" i="2"/>
  <c r="AA22" i="2" s="1"/>
  <c r="AJ22" i="2" s="1"/>
  <c r="G23" i="2"/>
  <c r="Z23" i="2" s="1"/>
  <c r="Q23" i="2"/>
  <c r="G24" i="2"/>
  <c r="Z24" i="2" s="1"/>
  <c r="Q24" i="2"/>
  <c r="S24" i="2"/>
  <c r="F24" i="2"/>
  <c r="G25" i="2"/>
  <c r="Z25" i="2" s="1"/>
  <c r="Q25" i="2"/>
  <c r="S25" i="2"/>
  <c r="F25" i="2"/>
  <c r="G26" i="2"/>
  <c r="Z26" i="2" s="1"/>
  <c r="AA26" i="2" s="1"/>
  <c r="AJ26" i="2" s="1"/>
  <c r="Q26" i="2"/>
  <c r="S26" i="2"/>
  <c r="F26" i="2"/>
  <c r="B27" i="2"/>
  <c r="G27" i="2"/>
  <c r="Z27" i="2" s="1"/>
  <c r="AA27" i="2" s="1"/>
  <c r="AJ27" i="2"/>
  <c r="G28" i="2"/>
  <c r="Z28" i="2"/>
  <c r="Q28" i="2"/>
  <c r="AA28" i="2"/>
  <c r="S28" i="2"/>
  <c r="F28" i="2"/>
  <c r="AJ28" i="2"/>
  <c r="G29" i="2"/>
  <c r="Z29" i="2"/>
  <c r="Q29" i="2"/>
  <c r="AA29" i="2"/>
  <c r="AJ29" i="2" s="1"/>
  <c r="S29" i="2"/>
  <c r="F29" i="2"/>
  <c r="G30" i="2"/>
  <c r="Z30" i="2" s="1"/>
  <c r="Q30" i="2"/>
  <c r="S30" i="2"/>
  <c r="F30" i="2"/>
  <c r="B31" i="2"/>
  <c r="G31" i="2"/>
  <c r="Z31" i="2" s="1"/>
  <c r="AA31" i="2" s="1"/>
  <c r="AJ31" i="2" s="1"/>
  <c r="G32" i="2"/>
  <c r="Z32" i="2"/>
  <c r="AA32" i="2" s="1"/>
  <c r="AJ32" i="2" s="1"/>
  <c r="Q32" i="2"/>
  <c r="G33" i="2"/>
  <c r="Z33" i="2" s="1"/>
  <c r="AA33" i="2" s="1"/>
  <c r="AJ33" i="2" s="1"/>
  <c r="G34" i="2"/>
  <c r="Z34" i="2"/>
  <c r="AA34" i="2"/>
  <c r="AJ34" i="2" s="1"/>
  <c r="G35" i="2"/>
  <c r="Z35" i="2"/>
  <c r="AA35" i="2"/>
  <c r="AJ35" i="2" s="1"/>
  <c r="G36" i="2"/>
  <c r="Z36" i="2"/>
  <c r="G37" i="2"/>
  <c r="Z37" i="2" s="1"/>
  <c r="G38" i="2"/>
  <c r="Z38" i="2" s="1"/>
  <c r="AA38" i="2" s="1"/>
  <c r="AJ38" i="2" s="1"/>
  <c r="G39" i="2"/>
  <c r="Z39" i="2" s="1"/>
  <c r="Q39" i="2"/>
  <c r="AA39" i="2"/>
  <c r="AJ39" i="2" s="1"/>
  <c r="S39" i="2"/>
  <c r="F39" i="2"/>
  <c r="G40" i="2"/>
  <c r="Z40" i="2" s="1"/>
  <c r="Q40" i="2"/>
  <c r="S40" i="2"/>
  <c r="F40" i="2"/>
  <c r="G41" i="2"/>
  <c r="Z41" i="2"/>
  <c r="Q41" i="2"/>
  <c r="AA41" i="2"/>
  <c r="AJ41" i="2" s="1"/>
  <c r="T41" i="2"/>
  <c r="S41" i="2"/>
  <c r="F41" i="2"/>
  <c r="B46" i="2"/>
  <c r="B42" i="2"/>
  <c r="G42" i="2"/>
  <c r="Z42" i="2" s="1"/>
  <c r="G43" i="2"/>
  <c r="Z43" i="2" s="1"/>
  <c r="Q43" i="2"/>
  <c r="AA43" i="2"/>
  <c r="AJ43" i="2" s="1"/>
  <c r="S43" i="2"/>
  <c r="F43" i="2"/>
  <c r="G44" i="2"/>
  <c r="Z44" i="2"/>
  <c r="Q44" i="2"/>
  <c r="AA44" i="2"/>
  <c r="AJ44" i="2" s="1"/>
  <c r="S44" i="2"/>
  <c r="F44" i="2"/>
  <c r="G45" i="2"/>
  <c r="Z45" i="2" s="1"/>
  <c r="Q45" i="2"/>
  <c r="T45" i="2"/>
  <c r="S45" i="2"/>
  <c r="F45" i="2"/>
  <c r="G46" i="2"/>
  <c r="Z46" i="2"/>
  <c r="AA46" i="2" s="1"/>
  <c r="AJ46" i="2" s="1"/>
  <c r="G47" i="2"/>
  <c r="Z47" i="2" s="1"/>
  <c r="AA47" i="2" s="1"/>
  <c r="AJ47" i="2" s="1"/>
  <c r="G48" i="2"/>
  <c r="Z48" i="2"/>
  <c r="AA48" i="2" s="1"/>
  <c r="AJ48" i="2" s="1"/>
  <c r="Q48" i="2"/>
  <c r="G49" i="2"/>
  <c r="Z49" i="2" s="1"/>
  <c r="G50" i="2"/>
  <c r="Z50" i="2"/>
  <c r="AA50" i="2"/>
  <c r="AJ50" i="2" s="1"/>
  <c r="G51" i="2"/>
  <c r="Z51" i="2"/>
  <c r="AA51" i="2" s="1"/>
  <c r="AJ51" i="2" s="1"/>
  <c r="G52" i="2"/>
  <c r="Z52" i="2" s="1"/>
  <c r="AA52" i="2" s="1"/>
  <c r="AJ52" i="2" s="1"/>
  <c r="G53" i="2"/>
  <c r="Z53" i="2" s="1"/>
  <c r="AA53" i="2" s="1"/>
  <c r="AJ53" i="2" s="1"/>
  <c r="G54" i="2"/>
  <c r="Z54" i="2"/>
  <c r="AA54" i="2" s="1"/>
  <c r="AJ54" i="2" s="1"/>
  <c r="G55" i="2"/>
  <c r="Z55" i="2"/>
  <c r="AA55" i="2" s="1"/>
  <c r="AJ55" i="2" s="1"/>
  <c r="Q55" i="2"/>
  <c r="S55" i="2"/>
  <c r="F55" i="2"/>
  <c r="G56" i="2"/>
  <c r="Z56" i="2"/>
  <c r="Q56" i="2"/>
  <c r="AA56" i="2"/>
  <c r="AC56" i="2" s="1"/>
  <c r="S56" i="2"/>
  <c r="F56" i="2"/>
  <c r="AJ56" i="2"/>
  <c r="G57" i="2"/>
  <c r="Z57" i="2" s="1"/>
  <c r="Q57" i="2"/>
  <c r="S57" i="2"/>
  <c r="F57" i="2"/>
  <c r="G58" i="2"/>
  <c r="Z58" i="2" s="1"/>
  <c r="AA58" i="2" s="1"/>
  <c r="AJ58" i="2" s="1"/>
  <c r="G59" i="2"/>
  <c r="Z59" i="2" s="1"/>
  <c r="Q59" i="2"/>
  <c r="AA59" i="2"/>
  <c r="AJ59" i="2" s="1"/>
  <c r="S59" i="2"/>
  <c r="F59" i="2"/>
  <c r="G60" i="2"/>
  <c r="Z60" i="2" s="1"/>
  <c r="Q60" i="2"/>
  <c r="S60" i="2"/>
  <c r="F60" i="2"/>
  <c r="G61" i="2"/>
  <c r="Z61" i="2" s="1"/>
  <c r="Q61" i="2"/>
  <c r="S61" i="2"/>
  <c r="F61" i="2"/>
  <c r="G62" i="2"/>
  <c r="Z62" i="2" s="1"/>
  <c r="G63" i="2"/>
  <c r="Z63" i="2" s="1"/>
  <c r="AA63" i="2" s="1"/>
  <c r="Q63" i="2"/>
  <c r="G64" i="2"/>
  <c r="Z64" i="2"/>
  <c r="Q64" i="2"/>
  <c r="S64" i="2"/>
  <c r="F64" i="2"/>
  <c r="G65" i="2"/>
  <c r="Z65" i="2" s="1"/>
  <c r="Q65" i="2"/>
  <c r="S65" i="2"/>
  <c r="F65" i="2"/>
  <c r="G66" i="2"/>
  <c r="Z66" i="2"/>
  <c r="AA66" i="2" s="1"/>
  <c r="AJ66" i="2" s="1"/>
  <c r="G67" i="2"/>
  <c r="Z67" i="2" s="1"/>
  <c r="AA67" i="2" s="1"/>
  <c r="AJ67" i="2" s="1"/>
  <c r="Q67" i="2"/>
  <c r="S67" i="2"/>
  <c r="F67" i="2"/>
  <c r="G68" i="2"/>
  <c r="Z68" i="2"/>
  <c r="AA68" i="2" s="1"/>
  <c r="Q68" i="2"/>
  <c r="S68" i="2"/>
  <c r="F68" i="2"/>
  <c r="AJ68" i="2"/>
  <c r="G69" i="2"/>
  <c r="Z69" i="2"/>
  <c r="Q69" i="2"/>
  <c r="AA69" i="2"/>
  <c r="S69" i="2"/>
  <c r="F69" i="2"/>
  <c r="G70" i="2"/>
  <c r="Z70" i="2"/>
  <c r="AA70" i="2" s="1"/>
  <c r="AJ70" i="2" s="1"/>
  <c r="G71" i="2"/>
  <c r="Z71" i="2" s="1"/>
  <c r="Q71" i="2"/>
  <c r="G72" i="2"/>
  <c r="Z72" i="2"/>
  <c r="AA72" i="2" s="1"/>
  <c r="AJ72" i="2" s="1"/>
  <c r="G73" i="2"/>
  <c r="Z73" i="2" s="1"/>
  <c r="AA73" i="2" s="1"/>
  <c r="AJ73" i="2" s="1"/>
  <c r="G74" i="2"/>
  <c r="Z74" i="2"/>
  <c r="AA74" i="2" s="1"/>
  <c r="AJ74" i="2" s="1"/>
  <c r="G75" i="2"/>
  <c r="Z75" i="2"/>
  <c r="AA75" i="2"/>
  <c r="AJ75" i="2" s="1"/>
  <c r="G76" i="2"/>
  <c r="Z76" i="2" s="1"/>
  <c r="G77" i="2"/>
  <c r="Z77" i="2"/>
  <c r="AA77" i="2"/>
  <c r="AJ77" i="2"/>
  <c r="G78" i="2"/>
  <c r="Z78" i="2" s="1"/>
  <c r="AA78" i="2" s="1"/>
  <c r="AJ78" i="2" s="1"/>
  <c r="G79" i="2"/>
  <c r="Z79" i="2"/>
  <c r="AA79" i="2" s="1"/>
  <c r="Q79" i="2"/>
  <c r="U79" i="2"/>
  <c r="S79" i="2"/>
  <c r="F79" i="2"/>
  <c r="G80" i="2"/>
  <c r="Z80" i="2"/>
  <c r="Q80" i="2"/>
  <c r="S80" i="2"/>
  <c r="F80" i="2"/>
  <c r="G81" i="2"/>
  <c r="Z81" i="2"/>
  <c r="AA81" i="2" s="1"/>
  <c r="AJ81" i="2" s="1"/>
  <c r="Q81" i="2"/>
  <c r="S81" i="2"/>
  <c r="F81" i="2"/>
  <c r="G82" i="2"/>
  <c r="Z82" i="2"/>
  <c r="AA82" i="2" s="1"/>
  <c r="AJ82" i="2" s="1"/>
  <c r="G83" i="2"/>
  <c r="Z83" i="2" s="1"/>
  <c r="Q83" i="2"/>
  <c r="S83" i="2"/>
  <c r="F83" i="2"/>
  <c r="G84" i="2"/>
  <c r="Z84" i="2"/>
  <c r="Q84" i="2"/>
  <c r="S84" i="2"/>
  <c r="F84" i="2"/>
  <c r="G85" i="2"/>
  <c r="Z85" i="2"/>
  <c r="Q85" i="2"/>
  <c r="AA85" i="2"/>
  <c r="AJ85" i="2" s="1"/>
  <c r="S85" i="2"/>
  <c r="F85" i="2"/>
  <c r="B86" i="2"/>
  <c r="G86" i="2"/>
  <c r="Z86" i="2" s="1"/>
  <c r="AA86" i="2" s="1"/>
  <c r="AJ86" i="2" s="1"/>
  <c r="B87" i="2"/>
  <c r="G87" i="2"/>
  <c r="Z87" i="2" s="1"/>
  <c r="AA87" i="2" s="1"/>
  <c r="AJ87" i="2" s="1"/>
  <c r="G88" i="2"/>
  <c r="Z88" i="2" s="1"/>
  <c r="Q88" i="2"/>
  <c r="G89" i="2"/>
  <c r="Z89" i="2" s="1"/>
  <c r="Q89" i="2"/>
  <c r="AA89" i="2"/>
  <c r="AJ89" i="2" s="1"/>
  <c r="S89" i="2"/>
  <c r="F89" i="2"/>
  <c r="G90" i="2"/>
  <c r="Z90" i="2"/>
  <c r="AA90" i="2" s="1"/>
  <c r="AC90" i="2" s="1"/>
  <c r="Q90" i="2"/>
  <c r="S90" i="2"/>
  <c r="F90" i="2"/>
  <c r="AJ90" i="2"/>
  <c r="AK89" i="2" s="1"/>
  <c r="B91" i="2"/>
  <c r="G91" i="2"/>
  <c r="Z91" i="2"/>
  <c r="AA91" i="2"/>
  <c r="AJ91" i="2" s="1"/>
  <c r="G92" i="2"/>
  <c r="Z92" i="2" s="1"/>
  <c r="Q92" i="2"/>
  <c r="S92" i="2"/>
  <c r="F92" i="2"/>
  <c r="G93" i="2"/>
  <c r="Z93" i="2" s="1"/>
  <c r="Q93" i="2"/>
  <c r="S93" i="2"/>
  <c r="F93" i="2"/>
  <c r="G94" i="2"/>
  <c r="Z94" i="2" s="1"/>
  <c r="Q94" i="2"/>
  <c r="AA94" i="2"/>
  <c r="S94" i="2"/>
  <c r="F94" i="2"/>
  <c r="AJ94" i="2"/>
  <c r="G95" i="2"/>
  <c r="Z95" i="2"/>
  <c r="AA95" i="2"/>
  <c r="AJ95" i="2" s="1"/>
  <c r="G96" i="2"/>
  <c r="Z96" i="2"/>
  <c r="AA96" i="2" s="1"/>
  <c r="AJ96" i="2" s="1"/>
  <c r="Q96" i="2"/>
  <c r="G97" i="2"/>
  <c r="Z97" i="2" s="1"/>
  <c r="AA97" i="2" s="1"/>
  <c r="AJ97" i="2" s="1"/>
  <c r="Q97" i="2"/>
  <c r="S97" i="2"/>
  <c r="F97" i="2"/>
  <c r="G98" i="2"/>
  <c r="Z98" i="2" s="1"/>
  <c r="Q98" i="2"/>
  <c r="AA98" i="2"/>
  <c r="AJ98" i="2" s="1"/>
  <c r="S98" i="2"/>
  <c r="F98" i="2"/>
  <c r="G99" i="2"/>
  <c r="Z99" i="2"/>
  <c r="AA99" i="2" s="1"/>
  <c r="Q99" i="2"/>
  <c r="S99" i="2"/>
  <c r="F99" i="2"/>
  <c r="B100" i="2"/>
  <c r="G100" i="2"/>
  <c r="Z100" i="2" s="1"/>
  <c r="AA100" i="2" s="1"/>
  <c r="AJ100" i="2" s="1"/>
  <c r="G101" i="2"/>
  <c r="Z101" i="2" s="1"/>
  <c r="AA101" i="2" s="1"/>
  <c r="AJ101" i="2" s="1"/>
  <c r="Q101" i="2"/>
  <c r="S101" i="2"/>
  <c r="F101" i="2"/>
  <c r="G102" i="2"/>
  <c r="Z102" i="2" s="1"/>
  <c r="Q102" i="2"/>
  <c r="S102" i="2"/>
  <c r="F102" i="2"/>
  <c r="G103" i="2"/>
  <c r="Z103" i="2" s="1"/>
  <c r="AA103" i="2" s="1"/>
  <c r="AJ103" i="2" s="1"/>
  <c r="Q103" i="2"/>
  <c r="S103" i="2"/>
  <c r="F103" i="2"/>
  <c r="G104" i="2"/>
  <c r="Z104" i="2" s="1"/>
  <c r="AA104" i="2" s="1"/>
  <c r="AJ104" i="2" s="1"/>
  <c r="G105" i="2"/>
  <c r="Z105" i="2"/>
  <c r="Q105" i="2"/>
  <c r="G106" i="2"/>
  <c r="Z106" i="2" s="1"/>
  <c r="AA106" i="2" s="1"/>
  <c r="AJ106" i="2" s="1"/>
  <c r="Q106" i="2"/>
  <c r="S106" i="2"/>
  <c r="F106" i="2"/>
  <c r="G107" i="2"/>
  <c r="Z107" i="2" s="1"/>
  <c r="Q107" i="2"/>
  <c r="AA107" i="2"/>
  <c r="S107" i="2"/>
  <c r="F107" i="2"/>
  <c r="G108" i="2"/>
  <c r="Z108" i="2" s="1"/>
  <c r="Q108" i="2"/>
  <c r="S108" i="2"/>
  <c r="F108" i="2"/>
  <c r="B109" i="2"/>
  <c r="G109" i="2"/>
  <c r="Z109" i="2"/>
  <c r="AA109" i="2"/>
  <c r="AJ109" i="2" s="1"/>
  <c r="G110" i="2"/>
  <c r="Z110" i="2" s="1"/>
  <c r="Q110" i="2"/>
  <c r="S110" i="2"/>
  <c r="F110" i="2"/>
  <c r="G111" i="2"/>
  <c r="Z111" i="2" s="1"/>
  <c r="AA111" i="2" s="1"/>
  <c r="AJ111" i="2" s="1"/>
  <c r="Q111" i="2"/>
  <c r="S111" i="2"/>
  <c r="F111" i="2"/>
  <c r="G112" i="2"/>
  <c r="Z112" i="2" s="1"/>
  <c r="Q112" i="2"/>
  <c r="AA112" i="2"/>
  <c r="S112" i="2"/>
  <c r="F112" i="2"/>
  <c r="AJ112" i="2"/>
  <c r="G113" i="2"/>
  <c r="Z113" i="2"/>
  <c r="AA113" i="2"/>
  <c r="AJ113" i="2" s="1"/>
  <c r="G114" i="2"/>
  <c r="Z114" i="2"/>
  <c r="Q114" i="2"/>
  <c r="G115" i="2"/>
  <c r="Z115" i="2" s="1"/>
  <c r="Q115" i="2"/>
  <c r="S115" i="2"/>
  <c r="F115" i="2"/>
  <c r="G116" i="2"/>
  <c r="Z116" i="2" s="1"/>
  <c r="Q116" i="2"/>
  <c r="AA116" i="2"/>
  <c r="AJ116" i="2" s="1"/>
  <c r="S116" i="2"/>
  <c r="F116" i="2"/>
  <c r="G117" i="2"/>
  <c r="Z117" i="2"/>
  <c r="AA117" i="2" s="1"/>
  <c r="G118" i="2"/>
  <c r="Z118" i="2"/>
  <c r="AA118" i="2" s="1"/>
  <c r="AJ118" i="2" s="1"/>
  <c r="Q118" i="2"/>
  <c r="S118" i="2"/>
  <c r="F118" i="2"/>
  <c r="G119" i="2"/>
  <c r="Z119" i="2" s="1"/>
  <c r="Q119" i="2"/>
  <c r="G120" i="2"/>
  <c r="Z120" i="2" s="1"/>
  <c r="AA120" i="2" s="1"/>
  <c r="AJ120" i="2" s="1"/>
  <c r="Q120" i="2"/>
  <c r="S120" i="2"/>
  <c r="F120" i="2"/>
  <c r="G121" i="2"/>
  <c r="Z121" i="2"/>
  <c r="AA121" i="2" s="1"/>
  <c r="AJ121" i="2" s="1"/>
  <c r="G122" i="2"/>
  <c r="Z122" i="2"/>
  <c r="AA122" i="2"/>
  <c r="AJ122" i="2" s="1"/>
  <c r="G123" i="2"/>
  <c r="Z123" i="2" s="1"/>
  <c r="AA123" i="2" s="1"/>
  <c r="AJ123" i="2" s="1"/>
  <c r="Q123" i="2"/>
  <c r="G124" i="2"/>
  <c r="Z124" i="2"/>
  <c r="AA124" i="2" s="1"/>
  <c r="AJ124" i="2" s="1"/>
  <c r="Q124" i="2"/>
  <c r="S124" i="2"/>
  <c r="F124" i="2"/>
  <c r="G125" i="2"/>
  <c r="Z125" i="2" s="1"/>
  <c r="AA125" i="2" s="1"/>
  <c r="Q125" i="2"/>
  <c r="S125" i="2"/>
  <c r="F125" i="2"/>
  <c r="AJ125" i="2"/>
  <c r="AK124" i="2" s="1"/>
  <c r="G126" i="2"/>
  <c r="Z126" i="2" s="1"/>
  <c r="AA126" i="2"/>
  <c r="AJ126" i="2" s="1"/>
  <c r="G127" i="2"/>
  <c r="Z127" i="2" s="1"/>
  <c r="Q127" i="2"/>
  <c r="AA127" i="2"/>
  <c r="AJ127" i="2" s="1"/>
  <c r="S127" i="2"/>
  <c r="F127" i="2"/>
  <c r="G128" i="2"/>
  <c r="Z128" i="2" s="1"/>
  <c r="Q128" i="2"/>
  <c r="S128" i="2"/>
  <c r="F128" i="2"/>
  <c r="G129" i="2"/>
  <c r="Z129" i="2" s="1"/>
  <c r="Q129" i="2"/>
  <c r="G130" i="2"/>
  <c r="Z130" i="2" s="1"/>
  <c r="G131" i="2"/>
  <c r="Z131" i="2" s="1"/>
  <c r="AA131" i="2" s="1"/>
  <c r="AJ131" i="2" s="1"/>
  <c r="Q131" i="2"/>
  <c r="G132" i="2"/>
  <c r="Z132" i="2" s="1"/>
  <c r="AA132" i="2" s="1"/>
  <c r="AJ132" i="2" s="1"/>
  <c r="G133" i="2"/>
  <c r="Z133" i="2"/>
  <c r="AA133" i="2"/>
  <c r="AJ133" i="2" s="1"/>
  <c r="G134" i="2"/>
  <c r="Z134" i="2"/>
  <c r="AA134" i="2" s="1"/>
  <c r="AJ134" i="2" s="1"/>
  <c r="G135" i="2"/>
  <c r="Z135" i="2" s="1"/>
  <c r="AA135" i="2" s="1"/>
  <c r="AJ135" i="2" s="1"/>
  <c r="G136" i="2"/>
  <c r="Z136" i="2" s="1"/>
  <c r="G137" i="2"/>
  <c r="Z137" i="2" s="1"/>
  <c r="G138" i="2"/>
  <c r="Z138" i="2" s="1"/>
  <c r="AA138" i="2" s="1"/>
  <c r="AJ138" i="2" s="1"/>
  <c r="G139" i="2"/>
  <c r="Z139" i="2" s="1"/>
  <c r="AA139" i="2"/>
  <c r="AJ139" i="2" s="1"/>
  <c r="G140" i="2"/>
  <c r="Z140" i="2" s="1"/>
  <c r="AA140" i="2" s="1"/>
  <c r="AJ140" i="2" s="1"/>
  <c r="G141" i="2"/>
  <c r="Z141" i="2" s="1"/>
  <c r="AA141" i="2" s="1"/>
  <c r="AJ141" i="2" s="1"/>
  <c r="Q141" i="2"/>
  <c r="S141" i="2"/>
  <c r="F141" i="2"/>
  <c r="G142" i="2"/>
  <c r="Z142" i="2" s="1"/>
  <c r="Q142" i="2"/>
  <c r="S142" i="2"/>
  <c r="F142" i="2"/>
  <c r="G143" i="2"/>
  <c r="Z143" i="2"/>
  <c r="G144" i="2"/>
  <c r="Z144" i="2" s="1"/>
  <c r="Q144" i="2"/>
  <c r="S144" i="2"/>
  <c r="F144" i="2"/>
  <c r="G145" i="2"/>
  <c r="Z145" i="2" s="1"/>
  <c r="Q145" i="2"/>
  <c r="S145" i="2"/>
  <c r="F145" i="2"/>
  <c r="G146" i="2"/>
  <c r="Z146" i="2" s="1"/>
  <c r="AA146" i="2" s="1"/>
  <c r="AJ146" i="2" s="1"/>
  <c r="Q146" i="2"/>
  <c r="G147" i="2"/>
  <c r="Z147" i="2" s="1"/>
  <c r="Q147" i="2"/>
  <c r="S147" i="2"/>
  <c r="F147" i="2"/>
  <c r="G148" i="2"/>
  <c r="Z148" i="2" s="1"/>
  <c r="Q148" i="2"/>
  <c r="AA148" i="2"/>
  <c r="S148" i="2"/>
  <c r="F148" i="2"/>
  <c r="AJ148" i="2"/>
  <c r="G149" i="2"/>
  <c r="Z149" i="2"/>
  <c r="AA149" i="2" s="1"/>
  <c r="AJ149" i="2" s="1"/>
  <c r="G150" i="2"/>
  <c r="Z150" i="2" s="1"/>
  <c r="AA150" i="2" s="1"/>
  <c r="AJ150" i="2" s="1"/>
  <c r="Q150" i="2"/>
  <c r="S150" i="2"/>
  <c r="F150" i="2"/>
  <c r="G151" i="2"/>
  <c r="Z151" i="2" s="1"/>
  <c r="Q151" i="2"/>
  <c r="S151" i="2"/>
  <c r="F151" i="2"/>
  <c r="G152" i="2"/>
  <c r="Z152" i="2" s="1"/>
  <c r="Q152" i="2"/>
  <c r="S152" i="2"/>
  <c r="F152" i="2"/>
  <c r="G153" i="2"/>
  <c r="Z153" i="2" s="1"/>
  <c r="AA153" i="2"/>
  <c r="AJ153" i="2" s="1"/>
  <c r="G154" i="2"/>
  <c r="Z154" i="2"/>
  <c r="AA154" i="2" s="1"/>
  <c r="AJ154" i="2" s="1"/>
  <c r="G155" i="2"/>
  <c r="Z155" i="2" s="1"/>
  <c r="AA155" i="2" s="1"/>
  <c r="AJ155" i="2" s="1"/>
  <c r="Q155" i="2"/>
  <c r="G156" i="2"/>
  <c r="Z156" i="2" s="1"/>
  <c r="Q156" i="2"/>
  <c r="S156" i="2"/>
  <c r="F156" i="2"/>
  <c r="G157" i="2"/>
  <c r="Z157" i="2" s="1"/>
  <c r="Q157" i="2"/>
  <c r="AA157" i="2"/>
  <c r="S157" i="2"/>
  <c r="F157" i="2"/>
  <c r="AJ157" i="2"/>
  <c r="G158" i="2"/>
  <c r="Z158" i="2"/>
  <c r="Q158" i="2"/>
  <c r="AA158" i="2"/>
  <c r="AJ158" i="2" s="1"/>
  <c r="S158" i="2"/>
  <c r="F158" i="2"/>
  <c r="G159" i="2"/>
  <c r="Z159" i="2" s="1"/>
  <c r="G160" i="2"/>
  <c r="Z160" i="2"/>
  <c r="AA160" i="2" s="1"/>
  <c r="AJ160" i="2" s="1"/>
  <c r="Q160" i="2"/>
  <c r="S160" i="2"/>
  <c r="F160" i="2"/>
  <c r="G161" i="2"/>
  <c r="Z161" i="2" s="1"/>
  <c r="AA161" i="2" s="1"/>
  <c r="AJ161" i="2" s="1"/>
  <c r="AK160" i="2" s="1"/>
  <c r="Q161" i="2"/>
  <c r="S161" i="2"/>
  <c r="F161" i="2"/>
  <c r="G162" i="2"/>
  <c r="Z162" i="2" s="1"/>
  <c r="Q162" i="2"/>
  <c r="AA162" i="2"/>
  <c r="AJ162" i="2" s="1"/>
  <c r="S162" i="2"/>
  <c r="F162" i="2"/>
  <c r="G163" i="2"/>
  <c r="Z163" i="2" s="1"/>
  <c r="G164" i="2"/>
  <c r="Z164" i="2" s="1"/>
  <c r="Q164" i="2"/>
  <c r="G165" i="2"/>
  <c r="Z165" i="2" s="1"/>
  <c r="Q165" i="2"/>
  <c r="S165" i="2"/>
  <c r="F165" i="2"/>
  <c r="G166" i="2"/>
  <c r="Z166" i="2" s="1"/>
  <c r="AA166" i="2" s="1"/>
  <c r="AJ166" i="2" s="1"/>
  <c r="Q166" i="2"/>
  <c r="S166" i="2"/>
  <c r="F166" i="2"/>
  <c r="G167" i="2"/>
  <c r="Z167" i="2"/>
  <c r="AA167" i="2"/>
  <c r="AJ167" i="2" s="1"/>
  <c r="G168" i="2"/>
  <c r="Z168" i="2"/>
  <c r="Q168" i="2"/>
  <c r="S168" i="2"/>
  <c r="F168" i="2"/>
  <c r="G169" i="2"/>
  <c r="Z169" i="2"/>
  <c r="Q169" i="2"/>
  <c r="S169" i="2"/>
  <c r="F169" i="2"/>
  <c r="G170" i="2"/>
  <c r="Z170" i="2" s="1"/>
  <c r="Q170" i="2"/>
  <c r="S170" i="2"/>
  <c r="F170" i="2"/>
  <c r="B171" i="2"/>
  <c r="G171" i="2"/>
  <c r="Z171" i="2" s="1"/>
  <c r="AA171" i="2"/>
  <c r="AJ171" i="2" s="1"/>
  <c r="B172" i="2"/>
  <c r="G172" i="2"/>
  <c r="Z172" i="2"/>
  <c r="AA172" i="2"/>
  <c r="AC172" i="2" s="1"/>
  <c r="AJ172" i="2"/>
  <c r="G173" i="2"/>
  <c r="Z173" i="2"/>
  <c r="Q173" i="2"/>
  <c r="AA173" i="2"/>
  <c r="AJ173" i="2"/>
  <c r="G174" i="2"/>
  <c r="Z174" i="2" s="1"/>
  <c r="Q174" i="2"/>
  <c r="S174" i="2"/>
  <c r="F174" i="2"/>
  <c r="G175" i="2"/>
  <c r="Z175" i="2" s="1"/>
  <c r="AA175" i="2" s="1"/>
  <c r="AJ175" i="2" s="1"/>
  <c r="AK174" i="2" s="1"/>
  <c r="Q175" i="2"/>
  <c r="G176" i="2"/>
  <c r="Z176" i="2"/>
  <c r="AA176" i="2" s="1"/>
  <c r="Q176" i="2"/>
  <c r="AJ176" i="2"/>
  <c r="G177" i="2"/>
  <c r="Z177" i="2" s="1"/>
  <c r="G178" i="2"/>
  <c r="Z178" i="2" s="1"/>
  <c r="Q178" i="2"/>
  <c r="S178" i="2"/>
  <c r="F178" i="2"/>
  <c r="G179" i="2"/>
  <c r="Z179" i="2"/>
  <c r="Q179" i="2"/>
  <c r="S179" i="2"/>
  <c r="F179" i="2"/>
  <c r="G180" i="2"/>
  <c r="Z180" i="2" s="1"/>
  <c r="Q180" i="2"/>
  <c r="S180" i="2"/>
  <c r="F180" i="2"/>
  <c r="G181" i="2"/>
  <c r="Z181" i="2" s="1"/>
  <c r="AA181" i="2"/>
  <c r="AJ181" i="2"/>
  <c r="G182" i="2"/>
  <c r="Z182" i="2" s="1"/>
  <c r="AA182" i="2" s="1"/>
  <c r="AJ182" i="2" s="1"/>
  <c r="Q182" i="2"/>
  <c r="G183" i="2"/>
  <c r="Z183" i="2"/>
  <c r="AA183" i="2" s="1"/>
  <c r="AJ183" i="2" s="1"/>
  <c r="Q183" i="2"/>
  <c r="S183" i="2"/>
  <c r="F183" i="2"/>
  <c r="G184" i="2"/>
  <c r="Z184" i="2" s="1"/>
  <c r="Q184" i="2"/>
  <c r="S184" i="2"/>
  <c r="F184" i="2"/>
  <c r="G185" i="2"/>
  <c r="Z185" i="2" s="1"/>
  <c r="Q185" i="2"/>
  <c r="S185" i="2"/>
  <c r="F185" i="2"/>
  <c r="G186" i="2"/>
  <c r="Z186" i="2"/>
  <c r="AA186" i="2"/>
  <c r="AJ186" i="2" s="1"/>
  <c r="G187" i="2"/>
  <c r="Z187" i="2"/>
  <c r="Q187" i="2"/>
  <c r="AA187" i="2"/>
  <c r="AJ187" i="2" s="1"/>
  <c r="S187" i="2"/>
  <c r="F187" i="2"/>
  <c r="G188" i="2"/>
  <c r="Z188" i="2" s="1"/>
  <c r="Q188" i="2"/>
  <c r="S188" i="2"/>
  <c r="F188" i="2"/>
  <c r="G189" i="2"/>
  <c r="Z189" i="2" s="1"/>
  <c r="Q189" i="2"/>
  <c r="S189" i="2"/>
  <c r="F189" i="2"/>
  <c r="G190" i="2"/>
  <c r="Z190" i="2" s="1"/>
  <c r="G191" i="2"/>
  <c r="Z191" i="2" s="1"/>
  <c r="Q191" i="2"/>
  <c r="AA191" i="2"/>
  <c r="S191" i="2"/>
  <c r="F191" i="2"/>
  <c r="AJ191" i="2"/>
  <c r="G192" i="2"/>
  <c r="Z192" i="2"/>
  <c r="AA192" i="2" s="1"/>
  <c r="Q192" i="2"/>
  <c r="S192" i="2"/>
  <c r="F192" i="2"/>
  <c r="AJ192" i="2"/>
  <c r="G193" i="2"/>
  <c r="Z193" i="2" s="1"/>
  <c r="AA193" i="2" s="1"/>
  <c r="AJ193" i="2" s="1"/>
  <c r="Q193" i="2"/>
  <c r="S193" i="2"/>
  <c r="F193" i="2"/>
  <c r="G194" i="2"/>
  <c r="Z194" i="2" s="1"/>
  <c r="Q194" i="2"/>
  <c r="AA194" i="2"/>
  <c r="AJ194" i="2" s="1"/>
  <c r="G195" i="2"/>
  <c r="Z195" i="2"/>
  <c r="AA195" i="2" s="1"/>
  <c r="AJ195" i="2" s="1"/>
  <c r="Q195" i="2"/>
  <c r="S195" i="2"/>
  <c r="F195" i="2"/>
  <c r="G196" i="2"/>
  <c r="Z196" i="2" s="1"/>
  <c r="Q196" i="2"/>
  <c r="AA196" i="2"/>
  <c r="AJ196" i="2" s="1"/>
  <c r="AK195" i="2" s="1"/>
  <c r="S196" i="2"/>
  <c r="F196" i="2"/>
  <c r="G197" i="2"/>
  <c r="Z197" i="2" s="1"/>
  <c r="G198" i="2"/>
  <c r="Z198" i="2" s="1"/>
  <c r="Q198" i="2"/>
  <c r="S198" i="2"/>
  <c r="F198" i="2"/>
  <c r="G199" i="2"/>
  <c r="Z199" i="2"/>
  <c r="AA199" i="2" s="1"/>
  <c r="AJ199" i="2" s="1"/>
  <c r="AK198" i="2" s="1"/>
  <c r="Q199" i="2"/>
  <c r="S199" i="2"/>
  <c r="F199" i="2"/>
  <c r="B200" i="2"/>
  <c r="G200" i="2"/>
  <c r="Z200" i="2" s="1"/>
  <c r="B201" i="2"/>
  <c r="G201" i="2"/>
  <c r="Z201" i="2" s="1"/>
  <c r="G202" i="2"/>
  <c r="Z202" i="2"/>
  <c r="Q202" i="2"/>
  <c r="G203" i="2"/>
  <c r="Z203" i="2" s="1"/>
  <c r="Q203" i="2"/>
  <c r="S203" i="2"/>
  <c r="F203" i="2"/>
  <c r="G204" i="2"/>
  <c r="Z204" i="2" s="1"/>
  <c r="AA204" i="2" s="1"/>
  <c r="AJ204" i="2" s="1"/>
  <c r="Q204" i="2"/>
  <c r="U204" i="2"/>
  <c r="S204" i="2"/>
  <c r="F204" i="2"/>
  <c r="G205" i="2"/>
  <c r="Z205" i="2" s="1"/>
  <c r="Q205" i="2"/>
  <c r="S205" i="2"/>
  <c r="F205" i="2"/>
  <c r="B206" i="2"/>
  <c r="G206" i="2"/>
  <c r="Z206" i="2" s="1"/>
  <c r="G207" i="2"/>
  <c r="Z207" i="2" s="1"/>
  <c r="Q207" i="2"/>
  <c r="S207" i="2"/>
  <c r="F207" i="2"/>
  <c r="G208" i="2"/>
  <c r="Z208" i="2"/>
  <c r="Q208" i="2"/>
  <c r="S208" i="2"/>
  <c r="F208" i="2"/>
  <c r="G209" i="2"/>
  <c r="Z209" i="2"/>
  <c r="G210" i="2"/>
  <c r="Z210" i="2"/>
  <c r="AA210" i="2" s="1"/>
  <c r="Q210" i="2"/>
  <c r="G211" i="2"/>
  <c r="Z211" i="2" s="1"/>
  <c r="Q211" i="2"/>
  <c r="S211" i="2"/>
  <c r="F211" i="2"/>
  <c r="G212" i="2"/>
  <c r="Z212" i="2" s="1"/>
  <c r="Q212" i="2"/>
  <c r="S212" i="2"/>
  <c r="F212" i="2"/>
  <c r="G213" i="2"/>
  <c r="Z213" i="2" s="1"/>
  <c r="Q213" i="2"/>
  <c r="AA213" i="2"/>
  <c r="AC213" i="2" s="1"/>
  <c r="S213" i="2"/>
  <c r="F213" i="2"/>
  <c r="AJ213" i="2"/>
  <c r="B214" i="2"/>
  <c r="G214" i="2"/>
  <c r="Z214" i="2"/>
  <c r="G215" i="2"/>
  <c r="Z215" i="2"/>
  <c r="Q215" i="2"/>
  <c r="S215" i="2"/>
  <c r="F215" i="2"/>
  <c r="G216" i="2"/>
  <c r="Z216" i="2" s="1"/>
  <c r="Q216" i="2"/>
  <c r="S216" i="2"/>
  <c r="F216" i="2"/>
  <c r="B217" i="2"/>
  <c r="G217" i="2"/>
  <c r="Z217" i="2" s="1"/>
  <c r="G218" i="2"/>
  <c r="Z218" i="2" s="1"/>
  <c r="G219" i="2"/>
  <c r="Z219" i="2" s="1"/>
  <c r="AA219" i="2" s="1"/>
  <c r="AJ219" i="2" s="1"/>
  <c r="Q219" i="2"/>
  <c r="G220" i="2"/>
  <c r="Z220" i="2" s="1"/>
  <c r="Q220" i="2"/>
  <c r="S220" i="2"/>
  <c r="F220" i="2"/>
  <c r="G221" i="2"/>
  <c r="Z221" i="2" s="1"/>
  <c r="Q221" i="2"/>
  <c r="S221" i="2"/>
  <c r="F221" i="2"/>
  <c r="G222" i="2"/>
  <c r="Z222" i="2"/>
  <c r="Q222" i="2"/>
  <c r="G223" i="2"/>
  <c r="Z223" i="2" s="1"/>
  <c r="AA223" i="2" s="1"/>
  <c r="AJ223" i="2" s="1"/>
  <c r="G224" i="2"/>
  <c r="Z224" i="2"/>
  <c r="AA224" i="2" s="1"/>
  <c r="AJ224" i="2" s="1"/>
  <c r="G225" i="2"/>
  <c r="Z225" i="2" s="1"/>
  <c r="G226" i="2"/>
  <c r="Z226" i="2"/>
  <c r="G227" i="2"/>
  <c r="Z227" i="2" s="1"/>
  <c r="Q227" i="2"/>
  <c r="G228" i="2"/>
  <c r="Z228" i="2" s="1"/>
  <c r="Q228" i="2"/>
  <c r="AA228" i="2"/>
  <c r="AJ228" i="2" s="1"/>
  <c r="S228" i="2"/>
  <c r="F228" i="2"/>
  <c r="G229" i="2"/>
  <c r="Z229" i="2"/>
  <c r="AA229" i="2" s="1"/>
  <c r="AJ229" i="2" s="1"/>
  <c r="AK228" i="2" s="1"/>
  <c r="Q229" i="2"/>
  <c r="S229" i="2"/>
  <c r="F229" i="2"/>
  <c r="B230" i="2"/>
  <c r="G230" i="2"/>
  <c r="Z230" i="2"/>
  <c r="AA230" i="2" s="1"/>
  <c r="G231" i="2"/>
  <c r="Z231" i="2"/>
  <c r="AA231" i="2" s="1"/>
  <c r="AJ231" i="2" s="1"/>
  <c r="Q231" i="2"/>
  <c r="S231" i="2"/>
  <c r="F231" i="2"/>
  <c r="G232" i="2"/>
  <c r="Z232" i="2" s="1"/>
  <c r="Q232" i="2"/>
  <c r="G233" i="2"/>
  <c r="Z233" i="2" s="1"/>
  <c r="Q233" i="2"/>
  <c r="AA233" i="2"/>
  <c r="AJ233" i="2" s="1"/>
  <c r="S233" i="2"/>
  <c r="F233" i="2"/>
  <c r="B234" i="2"/>
  <c r="G234" i="2"/>
  <c r="Z234" i="2"/>
  <c r="AA234" i="2" s="1"/>
  <c r="AJ234" i="2" s="1"/>
  <c r="B235" i="2"/>
  <c r="G235" i="2"/>
  <c r="Z235" i="2"/>
  <c r="AA235" i="2"/>
  <c r="AJ235" i="2" s="1"/>
  <c r="G236" i="2"/>
  <c r="Z236" i="2" s="1"/>
  <c r="AA236" i="2" s="1"/>
  <c r="AJ236" i="2" s="1"/>
  <c r="Q236" i="2"/>
  <c r="G237" i="2"/>
  <c r="Z237" i="2" s="1"/>
  <c r="Q237" i="2"/>
  <c r="S237" i="2"/>
  <c r="F237" i="2"/>
  <c r="G238" i="2"/>
  <c r="Z238" i="2" s="1"/>
  <c r="AA238" i="2" s="1"/>
  <c r="AJ238" i="2" s="1"/>
  <c r="AK237" i="2" s="1"/>
  <c r="Q238" i="2"/>
  <c r="S238" i="2"/>
  <c r="F238" i="2"/>
  <c r="G239" i="2"/>
  <c r="Z239" i="2" s="1"/>
  <c r="Q239" i="2"/>
  <c r="AA239" i="2"/>
  <c r="AJ239" i="2" s="1"/>
  <c r="S239" i="2"/>
  <c r="F239" i="2"/>
  <c r="G240" i="2"/>
  <c r="Z240" i="2" s="1"/>
  <c r="G241" i="2"/>
  <c r="Z241" i="2" s="1"/>
  <c r="AA241" i="2" s="1"/>
  <c r="AJ241" i="2" s="1"/>
  <c r="Q241" i="2"/>
  <c r="S241" i="2"/>
  <c r="F241" i="2"/>
  <c r="G242" i="2"/>
  <c r="Z242" i="2" s="1"/>
  <c r="Q242" i="2"/>
  <c r="S242" i="2"/>
  <c r="F242" i="2"/>
  <c r="G243" i="2"/>
  <c r="Z243" i="2" s="1"/>
  <c r="AA243" i="2"/>
  <c r="AJ243" i="2" s="1"/>
  <c r="G244" i="2"/>
  <c r="Z244" i="2" s="1"/>
  <c r="AA244" i="2" s="1"/>
  <c r="AJ244" i="2" s="1"/>
  <c r="Q244" i="2"/>
  <c r="G245" i="2"/>
  <c r="Z245" i="2"/>
  <c r="Q245" i="2"/>
  <c r="S245" i="2"/>
  <c r="F245" i="2"/>
  <c r="G246" i="2"/>
  <c r="Z246" i="2" s="1"/>
  <c r="Q246" i="2"/>
  <c r="S246" i="2"/>
  <c r="F246" i="2"/>
  <c r="G247" i="2"/>
  <c r="Z247" i="2" s="1"/>
  <c r="Q247" i="2"/>
  <c r="AA247" i="2"/>
  <c r="AJ247" i="2" s="1"/>
  <c r="S247" i="2"/>
  <c r="F247" i="2"/>
  <c r="B248" i="2"/>
  <c r="G248" i="2"/>
  <c r="Z248" i="2" s="1"/>
  <c r="G249" i="2"/>
  <c r="Z249" i="2"/>
  <c r="Q249" i="2"/>
  <c r="AA249" i="2"/>
  <c r="AJ249" i="2" s="1"/>
  <c r="S249" i="2"/>
  <c r="F249" i="2"/>
  <c r="G250" i="2"/>
  <c r="Z250" i="2" s="1"/>
  <c r="Q250" i="2"/>
  <c r="S250" i="2"/>
  <c r="F10" i="2"/>
  <c r="F11" i="2"/>
  <c r="F12" i="2"/>
  <c r="F16" i="2"/>
  <c r="F19" i="2"/>
  <c r="F20" i="2"/>
  <c r="F21" i="2"/>
  <c r="F22" i="2"/>
  <c r="F23" i="2"/>
  <c r="F27" i="2"/>
  <c r="F31" i="2"/>
  <c r="F32" i="2"/>
  <c r="F33" i="2"/>
  <c r="F34" i="2"/>
  <c r="F35" i="2"/>
  <c r="F36" i="2"/>
  <c r="F37" i="2"/>
  <c r="F38" i="2"/>
  <c r="F42" i="2"/>
  <c r="F46" i="2"/>
  <c r="F47" i="2"/>
  <c r="F48" i="2"/>
  <c r="F49" i="2"/>
  <c r="F50" i="2"/>
  <c r="F51" i="2"/>
  <c r="F52" i="2"/>
  <c r="F53" i="2"/>
  <c r="F54" i="2"/>
  <c r="F58" i="2"/>
  <c r="F62" i="2"/>
  <c r="F63" i="2"/>
  <c r="F66" i="2"/>
  <c r="F70" i="2"/>
  <c r="F71" i="2"/>
  <c r="F72" i="2"/>
  <c r="F73" i="2"/>
  <c r="F74" i="2"/>
  <c r="F75" i="2"/>
  <c r="F76" i="2"/>
  <c r="F77" i="2"/>
  <c r="F78" i="2"/>
  <c r="F82" i="2"/>
  <c r="F86" i="2"/>
  <c r="F87" i="2"/>
  <c r="F88" i="2"/>
  <c r="F91" i="2"/>
  <c r="F95" i="2"/>
  <c r="F96" i="2"/>
  <c r="F100" i="2"/>
  <c r="F104" i="2"/>
  <c r="F105" i="2"/>
  <c r="F109" i="2"/>
  <c r="F113" i="2"/>
  <c r="F114" i="2"/>
  <c r="F117" i="2"/>
  <c r="F119" i="2"/>
  <c r="F121" i="2"/>
  <c r="F122" i="2"/>
  <c r="F123" i="2"/>
  <c r="F126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3" i="2"/>
  <c r="F146" i="2"/>
  <c r="F149" i="2"/>
  <c r="F153" i="2"/>
  <c r="F154" i="2"/>
  <c r="F155" i="2"/>
  <c r="F159" i="2"/>
  <c r="F163" i="2"/>
  <c r="F164" i="2"/>
  <c r="F167" i="2"/>
  <c r="F171" i="2"/>
  <c r="F172" i="2"/>
  <c r="F173" i="2"/>
  <c r="F175" i="2"/>
  <c r="F176" i="2"/>
  <c r="F177" i="2"/>
  <c r="F181" i="2"/>
  <c r="F182" i="2"/>
  <c r="F186" i="2"/>
  <c r="F190" i="2"/>
  <c r="F194" i="2"/>
  <c r="F197" i="2"/>
  <c r="F200" i="2"/>
  <c r="F201" i="2"/>
  <c r="F202" i="2"/>
  <c r="F206" i="2"/>
  <c r="F209" i="2"/>
  <c r="F210" i="2"/>
  <c r="F214" i="2"/>
  <c r="F217" i="2"/>
  <c r="F218" i="2"/>
  <c r="F219" i="2"/>
  <c r="F222" i="2"/>
  <c r="F223" i="2"/>
  <c r="F224" i="2"/>
  <c r="F225" i="2"/>
  <c r="F226" i="2"/>
  <c r="F227" i="2"/>
  <c r="F230" i="2"/>
  <c r="F232" i="2"/>
  <c r="F234" i="2"/>
  <c r="F235" i="2"/>
  <c r="F236" i="2"/>
  <c r="F240" i="2"/>
  <c r="F243" i="2"/>
  <c r="F244" i="2"/>
  <c r="F248" i="2"/>
  <c r="AK250" i="2"/>
  <c r="AB250" i="2"/>
  <c r="H250" i="2"/>
  <c r="M250" i="2"/>
  <c r="N250" i="2"/>
  <c r="Y250" i="2"/>
  <c r="X250" i="2"/>
  <c r="W250" i="2"/>
  <c r="O250" i="2"/>
  <c r="P250" i="2"/>
  <c r="J250" i="2"/>
  <c r="L250" i="2"/>
  <c r="I250" i="2"/>
  <c r="AL249" i="2"/>
  <c r="AB249" i="2"/>
  <c r="AC249" i="2"/>
  <c r="H249" i="2"/>
  <c r="K249" i="2" s="1"/>
  <c r="M249" i="2"/>
  <c r="N249" i="2"/>
  <c r="AG249" i="2"/>
  <c r="Y249" i="2"/>
  <c r="X249" i="2"/>
  <c r="W249" i="2"/>
  <c r="O249" i="2"/>
  <c r="P249" i="2"/>
  <c r="J249" i="2"/>
  <c r="L249" i="2"/>
  <c r="I249" i="2"/>
  <c r="AL248" i="2"/>
  <c r="AK248" i="2"/>
  <c r="AB248" i="2"/>
  <c r="S248" i="2"/>
  <c r="H248" i="2"/>
  <c r="AG248" i="2" s="1"/>
  <c r="M248" i="2"/>
  <c r="N248" i="2"/>
  <c r="Y248" i="2"/>
  <c r="X248" i="2"/>
  <c r="W248" i="2"/>
  <c r="Q248" i="2"/>
  <c r="O248" i="2"/>
  <c r="P248" i="2"/>
  <c r="J248" i="2"/>
  <c r="L248" i="2"/>
  <c r="K248" i="2"/>
  <c r="I248" i="2"/>
  <c r="AL247" i="2"/>
  <c r="AK247" i="2"/>
  <c r="AB247" i="2"/>
  <c r="H247" i="2"/>
  <c r="M247" i="2"/>
  <c r="N247" i="2"/>
  <c r="AG247" i="2"/>
  <c r="Y247" i="2"/>
  <c r="X247" i="2"/>
  <c r="W247" i="2"/>
  <c r="O247" i="2"/>
  <c r="P247" i="2"/>
  <c r="J247" i="2"/>
  <c r="L247" i="2"/>
  <c r="K247" i="2"/>
  <c r="I247" i="2"/>
  <c r="AL246" i="2"/>
  <c r="AK246" i="2"/>
  <c r="AB246" i="2"/>
  <c r="H246" i="2"/>
  <c r="M246" i="2"/>
  <c r="N246" i="2"/>
  <c r="Y246" i="2"/>
  <c r="X246" i="2"/>
  <c r="W246" i="2"/>
  <c r="O246" i="2"/>
  <c r="P246" i="2"/>
  <c r="J246" i="2"/>
  <c r="L246" i="2"/>
  <c r="I246" i="2"/>
  <c r="AL245" i="2"/>
  <c r="AB245" i="2"/>
  <c r="H245" i="2"/>
  <c r="K245" i="2" s="1"/>
  <c r="M245" i="2"/>
  <c r="N245" i="2"/>
  <c r="Y245" i="2"/>
  <c r="X245" i="2"/>
  <c r="W245" i="2"/>
  <c r="O245" i="2"/>
  <c r="P245" i="2"/>
  <c r="J245" i="2"/>
  <c r="L245" i="2"/>
  <c r="I245" i="2"/>
  <c r="AL244" i="2"/>
  <c r="AK244" i="2"/>
  <c r="AB244" i="2"/>
  <c r="S244" i="2"/>
  <c r="H244" i="2"/>
  <c r="K244" i="2" s="1"/>
  <c r="M244" i="2"/>
  <c r="N244" i="2"/>
  <c r="AG244" i="2"/>
  <c r="Y244" i="2"/>
  <c r="X244" i="2"/>
  <c r="W244" i="2"/>
  <c r="O244" i="2"/>
  <c r="P244" i="2"/>
  <c r="J244" i="2"/>
  <c r="L244" i="2"/>
  <c r="I244" i="2"/>
  <c r="AL243" i="2"/>
  <c r="AK243" i="2"/>
  <c r="AB243" i="2"/>
  <c r="S243" i="2"/>
  <c r="H243" i="2"/>
  <c r="M243" i="2"/>
  <c r="N243" i="2"/>
  <c r="AG243" i="2"/>
  <c r="Y243" i="2"/>
  <c r="X243" i="2"/>
  <c r="W243" i="2"/>
  <c r="Q243" i="2"/>
  <c r="O243" i="2"/>
  <c r="P243" i="2"/>
  <c r="J243" i="2"/>
  <c r="L243" i="2"/>
  <c r="K243" i="2"/>
  <c r="I243" i="2"/>
  <c r="AL242" i="2"/>
  <c r="AK242" i="2"/>
  <c r="AB242" i="2"/>
  <c r="H242" i="2"/>
  <c r="M242" i="2"/>
  <c r="N242" i="2"/>
  <c r="AG242" i="2"/>
  <c r="Y242" i="2"/>
  <c r="X242" i="2"/>
  <c r="W242" i="2"/>
  <c r="O242" i="2"/>
  <c r="P242" i="2"/>
  <c r="J242" i="2"/>
  <c r="L242" i="2"/>
  <c r="K242" i="2"/>
  <c r="I242" i="2"/>
  <c r="AL241" i="2"/>
  <c r="AB241" i="2"/>
  <c r="H241" i="2"/>
  <c r="K241" i="2" s="1"/>
  <c r="M241" i="2"/>
  <c r="N241" i="2"/>
  <c r="AG241" i="2"/>
  <c r="Y241" i="2"/>
  <c r="X241" i="2"/>
  <c r="W241" i="2"/>
  <c r="O241" i="2"/>
  <c r="P241" i="2"/>
  <c r="J241" i="2"/>
  <c r="L241" i="2"/>
  <c r="I241" i="2"/>
  <c r="AL240" i="2"/>
  <c r="AK240" i="2"/>
  <c r="AB240" i="2"/>
  <c r="S240" i="2"/>
  <c r="H240" i="2"/>
  <c r="K240" i="2" s="1"/>
  <c r="M240" i="2"/>
  <c r="N240" i="2"/>
  <c r="AG240" i="2"/>
  <c r="Y240" i="2"/>
  <c r="X240" i="2"/>
  <c r="W240" i="2"/>
  <c r="Q240" i="2"/>
  <c r="O240" i="2"/>
  <c r="P240" i="2"/>
  <c r="J240" i="2"/>
  <c r="L240" i="2"/>
  <c r="I240" i="2"/>
  <c r="AL239" i="2"/>
  <c r="AK239" i="2"/>
  <c r="AB239" i="2"/>
  <c r="AC239" i="2"/>
  <c r="AD239" i="2" s="1"/>
  <c r="H239" i="2"/>
  <c r="M239" i="2"/>
  <c r="N239" i="2"/>
  <c r="Y239" i="2"/>
  <c r="X239" i="2"/>
  <c r="W239" i="2"/>
  <c r="O239" i="2"/>
  <c r="P239" i="2"/>
  <c r="J239" i="2"/>
  <c r="L239" i="2"/>
  <c r="I239" i="2"/>
  <c r="AL238" i="2"/>
  <c r="AK238" i="2"/>
  <c r="AB238" i="2"/>
  <c r="H238" i="2"/>
  <c r="M238" i="2"/>
  <c r="N238" i="2"/>
  <c r="AG238" i="2"/>
  <c r="Y238" i="2"/>
  <c r="X238" i="2"/>
  <c r="W238" i="2"/>
  <c r="O238" i="2"/>
  <c r="P238" i="2"/>
  <c r="J238" i="2"/>
  <c r="L238" i="2"/>
  <c r="K238" i="2"/>
  <c r="I238" i="2"/>
  <c r="AL237" i="2"/>
  <c r="AB237" i="2"/>
  <c r="H237" i="2"/>
  <c r="M237" i="2"/>
  <c r="N237" i="2"/>
  <c r="AG237" i="2"/>
  <c r="Y237" i="2"/>
  <c r="X237" i="2"/>
  <c r="W237" i="2"/>
  <c r="O237" i="2"/>
  <c r="P237" i="2"/>
  <c r="J237" i="2"/>
  <c r="L237" i="2"/>
  <c r="K237" i="2"/>
  <c r="I237" i="2"/>
  <c r="AL236" i="2"/>
  <c r="AK236" i="2"/>
  <c r="AB236" i="2"/>
  <c r="AC236" i="2"/>
  <c r="AD236" i="2"/>
  <c r="AF236" i="2" s="1"/>
  <c r="AH236" i="2" s="1"/>
  <c r="AI236" i="2" s="1"/>
  <c r="S236" i="2"/>
  <c r="AE236" i="2"/>
  <c r="H236" i="2"/>
  <c r="M236" i="2"/>
  <c r="N236" i="2"/>
  <c r="AG236" i="2"/>
  <c r="Y236" i="2"/>
  <c r="X236" i="2"/>
  <c r="W236" i="2"/>
  <c r="O236" i="2"/>
  <c r="P236" i="2"/>
  <c r="J236" i="2"/>
  <c r="L236" i="2"/>
  <c r="K236" i="2"/>
  <c r="I236" i="2"/>
  <c r="AB235" i="2"/>
  <c r="S235" i="2"/>
  <c r="H235" i="2"/>
  <c r="K235" i="2" s="1"/>
  <c r="M235" i="2"/>
  <c r="N235" i="2"/>
  <c r="Y235" i="2"/>
  <c r="X235" i="2"/>
  <c r="W235" i="2"/>
  <c r="Q235" i="2"/>
  <c r="O235" i="2"/>
  <c r="P235" i="2"/>
  <c r="J235" i="2"/>
  <c r="L235" i="2"/>
  <c r="I235" i="2"/>
  <c r="AL234" i="2"/>
  <c r="AK234" i="2"/>
  <c r="AB234" i="2"/>
  <c r="S234" i="2"/>
  <c r="H234" i="2"/>
  <c r="K234" i="2" s="1"/>
  <c r="M234" i="2"/>
  <c r="N234" i="2"/>
  <c r="Y234" i="2"/>
  <c r="X234" i="2"/>
  <c r="W234" i="2"/>
  <c r="Q234" i="2"/>
  <c r="O234" i="2"/>
  <c r="P234" i="2"/>
  <c r="J234" i="2"/>
  <c r="L234" i="2"/>
  <c r="I234" i="2"/>
  <c r="AL233" i="2"/>
  <c r="AK233" i="2"/>
  <c r="AB233" i="2"/>
  <c r="AC233" i="2"/>
  <c r="AD233" i="2" s="1"/>
  <c r="AE233" i="2"/>
  <c r="H233" i="2"/>
  <c r="M233" i="2"/>
  <c r="N233" i="2"/>
  <c r="Y233" i="2"/>
  <c r="X233" i="2"/>
  <c r="W233" i="2"/>
  <c r="O233" i="2"/>
  <c r="P233" i="2"/>
  <c r="J233" i="2"/>
  <c r="L233" i="2"/>
  <c r="I233" i="2"/>
  <c r="AL232" i="2"/>
  <c r="AK232" i="2"/>
  <c r="AB232" i="2"/>
  <c r="S232" i="2"/>
  <c r="H232" i="2"/>
  <c r="AG232" i="2" s="1"/>
  <c r="M232" i="2"/>
  <c r="N232" i="2"/>
  <c r="Y232" i="2"/>
  <c r="X232" i="2"/>
  <c r="W232" i="2"/>
  <c r="O232" i="2"/>
  <c r="P232" i="2"/>
  <c r="J232" i="2"/>
  <c r="L232" i="2"/>
  <c r="K232" i="2"/>
  <c r="I232" i="2"/>
  <c r="AL231" i="2"/>
  <c r="AB231" i="2"/>
  <c r="AC231" i="2"/>
  <c r="AD231" i="2" s="1"/>
  <c r="AF231" i="2" s="1"/>
  <c r="AH231" i="2" s="1"/>
  <c r="AI231" i="2" s="1"/>
  <c r="AE231" i="2"/>
  <c r="H231" i="2"/>
  <c r="M231" i="2"/>
  <c r="N231" i="2"/>
  <c r="AG231" i="2"/>
  <c r="Y231" i="2"/>
  <c r="X231" i="2"/>
  <c r="W231" i="2"/>
  <c r="O231" i="2"/>
  <c r="P231" i="2"/>
  <c r="J231" i="2"/>
  <c r="L231" i="2"/>
  <c r="K231" i="2"/>
  <c r="I231" i="2"/>
  <c r="AL230" i="2"/>
  <c r="AK230" i="2"/>
  <c r="AB230" i="2"/>
  <c r="S230" i="2"/>
  <c r="H230" i="2"/>
  <c r="M230" i="2"/>
  <c r="N230" i="2"/>
  <c r="Y230" i="2"/>
  <c r="X230" i="2"/>
  <c r="W230" i="2"/>
  <c r="Q230" i="2"/>
  <c r="O230" i="2"/>
  <c r="P230" i="2"/>
  <c r="J230" i="2"/>
  <c r="L230" i="2"/>
  <c r="I230" i="2"/>
  <c r="AL229" i="2"/>
  <c r="AK229" i="2"/>
  <c r="AB229" i="2"/>
  <c r="H229" i="2"/>
  <c r="K229" i="2" s="1"/>
  <c r="M229" i="2"/>
  <c r="N229" i="2"/>
  <c r="AG229" i="2"/>
  <c r="Y229" i="2"/>
  <c r="X229" i="2"/>
  <c r="W229" i="2"/>
  <c r="O229" i="2"/>
  <c r="P229" i="2"/>
  <c r="J229" i="2"/>
  <c r="L229" i="2"/>
  <c r="I229" i="2"/>
  <c r="AL228" i="2"/>
  <c r="AB228" i="2"/>
  <c r="H228" i="2"/>
  <c r="M228" i="2"/>
  <c r="N228" i="2"/>
  <c r="AG228" i="2"/>
  <c r="Y228" i="2"/>
  <c r="X228" i="2"/>
  <c r="W228" i="2"/>
  <c r="O228" i="2"/>
  <c r="P228" i="2"/>
  <c r="J228" i="2"/>
  <c r="L228" i="2"/>
  <c r="K228" i="2"/>
  <c r="I228" i="2"/>
  <c r="AL227" i="2"/>
  <c r="AK227" i="2"/>
  <c r="AB227" i="2"/>
  <c r="S227" i="2"/>
  <c r="H227" i="2"/>
  <c r="AG227" i="2" s="1"/>
  <c r="M227" i="2"/>
  <c r="N227" i="2"/>
  <c r="Y227" i="2"/>
  <c r="X227" i="2"/>
  <c r="W227" i="2"/>
  <c r="O227" i="2"/>
  <c r="P227" i="2"/>
  <c r="J227" i="2"/>
  <c r="L227" i="2"/>
  <c r="K227" i="2"/>
  <c r="I227" i="2"/>
  <c r="AL226" i="2"/>
  <c r="AK226" i="2"/>
  <c r="AB226" i="2"/>
  <c r="S226" i="2"/>
  <c r="H226" i="2"/>
  <c r="M226" i="2"/>
  <c r="N226" i="2"/>
  <c r="AG226" i="2"/>
  <c r="Y226" i="2"/>
  <c r="X226" i="2"/>
  <c r="W226" i="2"/>
  <c r="Q226" i="2"/>
  <c r="O226" i="2"/>
  <c r="P226" i="2"/>
  <c r="J226" i="2"/>
  <c r="L226" i="2"/>
  <c r="K226" i="2"/>
  <c r="I226" i="2"/>
  <c r="AL225" i="2"/>
  <c r="AK225" i="2"/>
  <c r="AB225" i="2"/>
  <c r="S225" i="2"/>
  <c r="H225" i="2"/>
  <c r="M225" i="2"/>
  <c r="N225" i="2"/>
  <c r="AG225" i="2"/>
  <c r="Y225" i="2"/>
  <c r="X225" i="2"/>
  <c r="W225" i="2"/>
  <c r="Q225" i="2"/>
  <c r="O225" i="2"/>
  <c r="P225" i="2"/>
  <c r="J225" i="2"/>
  <c r="L225" i="2"/>
  <c r="K225" i="2"/>
  <c r="I225" i="2"/>
  <c r="AL224" i="2"/>
  <c r="AK224" i="2"/>
  <c r="AB224" i="2"/>
  <c r="AC224" i="2"/>
  <c r="AE224" i="2" s="1"/>
  <c r="AD224" i="2"/>
  <c r="AF224" i="2" s="1"/>
  <c r="AH224" i="2" s="1"/>
  <c r="S224" i="2"/>
  <c r="H224" i="2"/>
  <c r="K224" i="2" s="1"/>
  <c r="M224" i="2"/>
  <c r="N224" i="2"/>
  <c r="Y224" i="2"/>
  <c r="X224" i="2"/>
  <c r="W224" i="2"/>
  <c r="Q224" i="2"/>
  <c r="O224" i="2"/>
  <c r="P224" i="2"/>
  <c r="J224" i="2"/>
  <c r="L224" i="2"/>
  <c r="I224" i="2"/>
  <c r="AL223" i="2"/>
  <c r="AK223" i="2"/>
  <c r="AB223" i="2"/>
  <c r="S223" i="2"/>
  <c r="H223" i="2"/>
  <c r="M223" i="2"/>
  <c r="N223" i="2"/>
  <c r="Y223" i="2"/>
  <c r="X223" i="2"/>
  <c r="W223" i="2"/>
  <c r="Q223" i="2"/>
  <c r="O223" i="2"/>
  <c r="P223" i="2"/>
  <c r="J223" i="2"/>
  <c r="L223" i="2"/>
  <c r="I223" i="2"/>
  <c r="AL222" i="2"/>
  <c r="AK222" i="2"/>
  <c r="AB222" i="2"/>
  <c r="S222" i="2"/>
  <c r="H222" i="2"/>
  <c r="M222" i="2"/>
  <c r="N222" i="2"/>
  <c r="AG222" i="2"/>
  <c r="Y222" i="2"/>
  <c r="X222" i="2"/>
  <c r="W222" i="2"/>
  <c r="O222" i="2"/>
  <c r="P222" i="2"/>
  <c r="J222" i="2"/>
  <c r="L222" i="2"/>
  <c r="K222" i="2"/>
  <c r="I222" i="2"/>
  <c r="AL221" i="2"/>
  <c r="AK221" i="2"/>
  <c r="AB221" i="2"/>
  <c r="H221" i="2"/>
  <c r="M221" i="2"/>
  <c r="N221" i="2"/>
  <c r="AG221" i="2"/>
  <c r="Y221" i="2"/>
  <c r="X221" i="2"/>
  <c r="W221" i="2"/>
  <c r="O221" i="2"/>
  <c r="P221" i="2"/>
  <c r="J221" i="2"/>
  <c r="L221" i="2"/>
  <c r="K221" i="2"/>
  <c r="I221" i="2"/>
  <c r="AL220" i="2"/>
  <c r="AB220" i="2"/>
  <c r="H220" i="2"/>
  <c r="K220" i="2" s="1"/>
  <c r="M220" i="2"/>
  <c r="N220" i="2"/>
  <c r="AG220" i="2"/>
  <c r="Y220" i="2"/>
  <c r="X220" i="2"/>
  <c r="W220" i="2"/>
  <c r="O220" i="2"/>
  <c r="P220" i="2"/>
  <c r="J220" i="2"/>
  <c r="L220" i="2"/>
  <c r="I220" i="2"/>
  <c r="AL219" i="2"/>
  <c r="AK219" i="2"/>
  <c r="AB219" i="2"/>
  <c r="AC219" i="2"/>
  <c r="AD219" i="2"/>
  <c r="S219" i="2"/>
  <c r="AE219" i="2"/>
  <c r="AF219" i="2"/>
  <c r="AH219" i="2"/>
  <c r="H219" i="2"/>
  <c r="M219" i="2"/>
  <c r="N219" i="2"/>
  <c r="Y219" i="2"/>
  <c r="X219" i="2"/>
  <c r="W219" i="2"/>
  <c r="O219" i="2"/>
  <c r="P219" i="2"/>
  <c r="J219" i="2"/>
  <c r="L219" i="2"/>
  <c r="I219" i="2"/>
  <c r="AL218" i="2"/>
  <c r="AK218" i="2"/>
  <c r="AB218" i="2"/>
  <c r="S218" i="2"/>
  <c r="H218" i="2"/>
  <c r="K218" i="2" s="1"/>
  <c r="M218" i="2"/>
  <c r="N218" i="2"/>
  <c r="AG218" i="2"/>
  <c r="Q218" i="2"/>
  <c r="O218" i="2"/>
  <c r="P218" i="2"/>
  <c r="J218" i="2"/>
  <c r="L218" i="2"/>
  <c r="I218" i="2"/>
  <c r="AL217" i="2"/>
  <c r="AK217" i="2"/>
  <c r="AB217" i="2"/>
  <c r="S217" i="2"/>
  <c r="H217" i="2"/>
  <c r="K217" i="2" s="1"/>
  <c r="M217" i="2"/>
  <c r="N217" i="2"/>
  <c r="AG217" i="2"/>
  <c r="Y217" i="2"/>
  <c r="X217" i="2"/>
  <c r="W217" i="2"/>
  <c r="Q217" i="2"/>
  <c r="O217" i="2"/>
  <c r="P217" i="2"/>
  <c r="J217" i="2"/>
  <c r="L217" i="2"/>
  <c r="I217" i="2"/>
  <c r="AL216" i="2"/>
  <c r="AK216" i="2"/>
  <c r="AB216" i="2"/>
  <c r="H216" i="2"/>
  <c r="K216" i="2" s="1"/>
  <c r="M216" i="2"/>
  <c r="N216" i="2"/>
  <c r="AG216" i="2"/>
  <c r="Y216" i="2"/>
  <c r="X216" i="2"/>
  <c r="W216" i="2"/>
  <c r="O216" i="2"/>
  <c r="P216" i="2"/>
  <c r="J216" i="2"/>
  <c r="L216" i="2"/>
  <c r="I216" i="2"/>
  <c r="AL215" i="2"/>
  <c r="AB215" i="2"/>
  <c r="H215" i="2"/>
  <c r="K215" i="2" s="1"/>
  <c r="M215" i="2"/>
  <c r="N215" i="2"/>
  <c r="AG215" i="2"/>
  <c r="Y215" i="2"/>
  <c r="X215" i="2"/>
  <c r="W215" i="2"/>
  <c r="O215" i="2"/>
  <c r="P215" i="2"/>
  <c r="J215" i="2"/>
  <c r="L215" i="2"/>
  <c r="I215" i="2"/>
  <c r="AL214" i="2"/>
  <c r="AK214" i="2"/>
  <c r="AB214" i="2"/>
  <c r="S214" i="2"/>
  <c r="H214" i="2"/>
  <c r="M214" i="2"/>
  <c r="N214" i="2"/>
  <c r="Y214" i="2"/>
  <c r="X214" i="2"/>
  <c r="W214" i="2"/>
  <c r="Q214" i="2"/>
  <c r="O214" i="2"/>
  <c r="P214" i="2"/>
  <c r="J214" i="2"/>
  <c r="L214" i="2"/>
  <c r="I214" i="2"/>
  <c r="AL213" i="2"/>
  <c r="AK213" i="2"/>
  <c r="AB213" i="2"/>
  <c r="H213" i="2"/>
  <c r="K213" i="2" s="1"/>
  <c r="M213" i="2"/>
  <c r="N213" i="2"/>
  <c r="AG213" i="2"/>
  <c r="Y213" i="2"/>
  <c r="X213" i="2"/>
  <c r="W213" i="2"/>
  <c r="O213" i="2"/>
  <c r="P213" i="2"/>
  <c r="J213" i="2"/>
  <c r="L213" i="2"/>
  <c r="I213" i="2"/>
  <c r="AL212" i="2"/>
  <c r="AK212" i="2"/>
  <c r="AB212" i="2"/>
  <c r="H212" i="2"/>
  <c r="M212" i="2"/>
  <c r="N212" i="2"/>
  <c r="AG212" i="2"/>
  <c r="Y212" i="2"/>
  <c r="X212" i="2"/>
  <c r="W212" i="2"/>
  <c r="O212" i="2"/>
  <c r="P212" i="2"/>
  <c r="J212" i="2"/>
  <c r="L212" i="2"/>
  <c r="K212" i="2"/>
  <c r="I212" i="2"/>
  <c r="AL211" i="2"/>
  <c r="AB211" i="2"/>
  <c r="H211" i="2"/>
  <c r="AG211" i="2" s="1"/>
  <c r="M211" i="2"/>
  <c r="N211" i="2"/>
  <c r="Y211" i="2"/>
  <c r="X211" i="2"/>
  <c r="W211" i="2"/>
  <c r="O211" i="2"/>
  <c r="P211" i="2"/>
  <c r="J211" i="2"/>
  <c r="L211" i="2"/>
  <c r="K211" i="2"/>
  <c r="I211" i="2"/>
  <c r="AL210" i="2"/>
  <c r="AK210" i="2"/>
  <c r="AB210" i="2"/>
  <c r="S210" i="2"/>
  <c r="H210" i="2"/>
  <c r="M210" i="2"/>
  <c r="N210" i="2"/>
  <c r="AG210" i="2"/>
  <c r="Y210" i="2"/>
  <c r="X210" i="2"/>
  <c r="W210" i="2"/>
  <c r="O210" i="2"/>
  <c r="P210" i="2"/>
  <c r="J210" i="2"/>
  <c r="L210" i="2"/>
  <c r="K210" i="2"/>
  <c r="I210" i="2"/>
  <c r="AL209" i="2"/>
  <c r="AK209" i="2"/>
  <c r="AB209" i="2"/>
  <c r="S209" i="2"/>
  <c r="H209" i="2"/>
  <c r="M209" i="2"/>
  <c r="N209" i="2"/>
  <c r="AG209" i="2"/>
  <c r="Y209" i="2"/>
  <c r="X209" i="2"/>
  <c r="W209" i="2"/>
  <c r="Q209" i="2"/>
  <c r="O209" i="2"/>
  <c r="P209" i="2"/>
  <c r="J209" i="2"/>
  <c r="L209" i="2"/>
  <c r="K209" i="2"/>
  <c r="I209" i="2"/>
  <c r="AL208" i="2"/>
  <c r="AK208" i="2"/>
  <c r="AB208" i="2"/>
  <c r="H208" i="2"/>
  <c r="M208" i="2"/>
  <c r="N208" i="2"/>
  <c r="AG208" i="2"/>
  <c r="Y208" i="2"/>
  <c r="X208" i="2"/>
  <c r="W208" i="2"/>
  <c r="O208" i="2"/>
  <c r="P208" i="2"/>
  <c r="J208" i="2"/>
  <c r="L208" i="2"/>
  <c r="K208" i="2"/>
  <c r="I208" i="2"/>
  <c r="AL207" i="2"/>
  <c r="AB207" i="2"/>
  <c r="H207" i="2"/>
  <c r="K207" i="2" s="1"/>
  <c r="M207" i="2"/>
  <c r="N207" i="2"/>
  <c r="AG207" i="2"/>
  <c r="Y207" i="2"/>
  <c r="X207" i="2"/>
  <c r="W207" i="2"/>
  <c r="O207" i="2"/>
  <c r="P207" i="2"/>
  <c r="J207" i="2"/>
  <c r="L207" i="2"/>
  <c r="I207" i="2"/>
  <c r="AL206" i="2"/>
  <c r="AK206" i="2"/>
  <c r="AB206" i="2"/>
  <c r="S206" i="2"/>
  <c r="H206" i="2"/>
  <c r="M206" i="2"/>
  <c r="N206" i="2"/>
  <c r="AG206" i="2"/>
  <c r="Y206" i="2"/>
  <c r="X206" i="2"/>
  <c r="W206" i="2"/>
  <c r="Q206" i="2"/>
  <c r="O206" i="2"/>
  <c r="P206" i="2"/>
  <c r="J206" i="2"/>
  <c r="L206" i="2"/>
  <c r="K206" i="2"/>
  <c r="I206" i="2"/>
  <c r="AL205" i="2"/>
  <c r="AK205" i="2"/>
  <c r="AB205" i="2"/>
  <c r="H205" i="2"/>
  <c r="M205" i="2"/>
  <c r="N205" i="2"/>
  <c r="AG205" i="2"/>
  <c r="Y205" i="2"/>
  <c r="X205" i="2"/>
  <c r="W205" i="2"/>
  <c r="O205" i="2"/>
  <c r="P205" i="2"/>
  <c r="J205" i="2"/>
  <c r="L205" i="2"/>
  <c r="K205" i="2"/>
  <c r="I205" i="2"/>
  <c r="AL204" i="2"/>
  <c r="AK204" i="2"/>
  <c r="AB204" i="2"/>
  <c r="H204" i="2"/>
  <c r="M204" i="2"/>
  <c r="N204" i="2"/>
  <c r="AG204" i="2"/>
  <c r="Y204" i="2"/>
  <c r="X204" i="2"/>
  <c r="W204" i="2"/>
  <c r="O204" i="2"/>
  <c r="P204" i="2"/>
  <c r="J204" i="2"/>
  <c r="L204" i="2"/>
  <c r="K204" i="2"/>
  <c r="I204" i="2"/>
  <c r="AL203" i="2"/>
  <c r="AB203" i="2"/>
  <c r="H203" i="2"/>
  <c r="K203" i="2" s="1"/>
  <c r="M203" i="2"/>
  <c r="N203" i="2"/>
  <c r="Y203" i="2"/>
  <c r="X203" i="2"/>
  <c r="W203" i="2"/>
  <c r="O203" i="2"/>
  <c r="P203" i="2"/>
  <c r="J203" i="2"/>
  <c r="L203" i="2"/>
  <c r="I203" i="2"/>
  <c r="AL202" i="2"/>
  <c r="AK202" i="2"/>
  <c r="AB202" i="2"/>
  <c r="S202" i="2"/>
  <c r="H202" i="2"/>
  <c r="K202" i="2" s="1"/>
  <c r="M202" i="2"/>
  <c r="N202" i="2"/>
  <c r="AG202" i="2"/>
  <c r="Y202" i="2"/>
  <c r="X202" i="2"/>
  <c r="W202" i="2"/>
  <c r="O202" i="2"/>
  <c r="P202" i="2"/>
  <c r="J202" i="2"/>
  <c r="L202" i="2"/>
  <c r="I202" i="2"/>
  <c r="AL201" i="2"/>
  <c r="AK201" i="2"/>
  <c r="AB201" i="2"/>
  <c r="S201" i="2"/>
  <c r="H201" i="2"/>
  <c r="AG201" i="2" s="1"/>
  <c r="M201" i="2"/>
  <c r="N201" i="2"/>
  <c r="Y201" i="2"/>
  <c r="X201" i="2"/>
  <c r="W201" i="2"/>
  <c r="Q201" i="2"/>
  <c r="O201" i="2"/>
  <c r="P201" i="2"/>
  <c r="J201" i="2"/>
  <c r="L201" i="2"/>
  <c r="K201" i="2"/>
  <c r="I201" i="2"/>
  <c r="AL200" i="2"/>
  <c r="AK200" i="2"/>
  <c r="AB200" i="2"/>
  <c r="S200" i="2"/>
  <c r="H200" i="2"/>
  <c r="AG200" i="2" s="1"/>
  <c r="M200" i="2"/>
  <c r="N200" i="2"/>
  <c r="Y200" i="2"/>
  <c r="X200" i="2"/>
  <c r="W200" i="2"/>
  <c r="Q200" i="2"/>
  <c r="O200" i="2"/>
  <c r="P200" i="2"/>
  <c r="J200" i="2"/>
  <c r="L200" i="2"/>
  <c r="K200" i="2"/>
  <c r="I200" i="2"/>
  <c r="AL199" i="2"/>
  <c r="AK199" i="2"/>
  <c r="AB199" i="2"/>
  <c r="H199" i="2"/>
  <c r="M199" i="2"/>
  <c r="N199" i="2"/>
  <c r="AG199" i="2"/>
  <c r="Y199" i="2"/>
  <c r="X199" i="2"/>
  <c r="W199" i="2"/>
  <c r="O199" i="2"/>
  <c r="P199" i="2"/>
  <c r="J199" i="2"/>
  <c r="L199" i="2"/>
  <c r="K199" i="2"/>
  <c r="I199" i="2"/>
  <c r="AL198" i="2"/>
  <c r="AB198" i="2"/>
  <c r="H198" i="2"/>
  <c r="M198" i="2"/>
  <c r="N198" i="2"/>
  <c r="Y198" i="2"/>
  <c r="X198" i="2"/>
  <c r="W198" i="2"/>
  <c r="O198" i="2"/>
  <c r="P198" i="2"/>
  <c r="J198" i="2"/>
  <c r="L198" i="2"/>
  <c r="I198" i="2"/>
  <c r="AL197" i="2"/>
  <c r="AK197" i="2"/>
  <c r="AB197" i="2"/>
  <c r="S197" i="2"/>
  <c r="H197" i="2"/>
  <c r="K197" i="2" s="1"/>
  <c r="M197" i="2"/>
  <c r="N197" i="2"/>
  <c r="Y197" i="2"/>
  <c r="X197" i="2"/>
  <c r="W197" i="2"/>
  <c r="Q197" i="2"/>
  <c r="O197" i="2"/>
  <c r="P197" i="2"/>
  <c r="J197" i="2"/>
  <c r="L197" i="2"/>
  <c r="I197" i="2"/>
  <c r="AL196" i="2"/>
  <c r="AK196" i="2"/>
  <c r="AB196" i="2"/>
  <c r="H196" i="2"/>
  <c r="K196" i="2" s="1"/>
  <c r="M196" i="2"/>
  <c r="N196" i="2"/>
  <c r="AG196" i="2"/>
  <c r="Y196" i="2"/>
  <c r="X196" i="2"/>
  <c r="W196" i="2"/>
  <c r="O196" i="2"/>
  <c r="P196" i="2"/>
  <c r="J196" i="2"/>
  <c r="L196" i="2"/>
  <c r="I196" i="2"/>
  <c r="AL195" i="2"/>
  <c r="AB195" i="2"/>
  <c r="H195" i="2"/>
  <c r="M195" i="2"/>
  <c r="N195" i="2"/>
  <c r="AG195" i="2"/>
  <c r="Y195" i="2"/>
  <c r="X195" i="2"/>
  <c r="W195" i="2"/>
  <c r="O195" i="2"/>
  <c r="P195" i="2"/>
  <c r="J195" i="2"/>
  <c r="L195" i="2"/>
  <c r="K195" i="2"/>
  <c r="I195" i="2"/>
  <c r="AL194" i="2"/>
  <c r="AK194" i="2"/>
  <c r="AB194" i="2"/>
  <c r="AC194" i="2"/>
  <c r="S194" i="2"/>
  <c r="H194" i="2"/>
  <c r="M194" i="2"/>
  <c r="N194" i="2"/>
  <c r="AG194" i="2"/>
  <c r="Y194" i="2"/>
  <c r="X194" i="2"/>
  <c r="W194" i="2"/>
  <c r="O194" i="2"/>
  <c r="P194" i="2"/>
  <c r="J194" i="2"/>
  <c r="L194" i="2"/>
  <c r="K194" i="2"/>
  <c r="I194" i="2"/>
  <c r="AL193" i="2"/>
  <c r="AK193" i="2"/>
  <c r="AB193" i="2"/>
  <c r="AC193" i="2"/>
  <c r="AD193" i="2"/>
  <c r="AF193" i="2" s="1"/>
  <c r="AH193" i="2" s="1"/>
  <c r="AE193" i="2"/>
  <c r="H193" i="2"/>
  <c r="M193" i="2"/>
  <c r="N193" i="2"/>
  <c r="Y193" i="2"/>
  <c r="X193" i="2"/>
  <c r="W193" i="2"/>
  <c r="O193" i="2"/>
  <c r="P193" i="2"/>
  <c r="J193" i="2"/>
  <c r="L193" i="2"/>
  <c r="I193" i="2"/>
  <c r="AL192" i="2"/>
  <c r="AK192" i="2"/>
  <c r="AB192" i="2"/>
  <c r="H192" i="2"/>
  <c r="K192" i="2" s="1"/>
  <c r="M192" i="2"/>
  <c r="N192" i="2"/>
  <c r="AG192" i="2"/>
  <c r="Y192" i="2"/>
  <c r="X192" i="2"/>
  <c r="W192" i="2"/>
  <c r="O192" i="2"/>
  <c r="P192" i="2"/>
  <c r="J192" i="2"/>
  <c r="L192" i="2"/>
  <c r="I192" i="2"/>
  <c r="AL191" i="2"/>
  <c r="AB191" i="2"/>
  <c r="H191" i="2"/>
  <c r="M191" i="2"/>
  <c r="N191" i="2"/>
  <c r="AG191" i="2"/>
  <c r="Y191" i="2"/>
  <c r="X191" i="2"/>
  <c r="W191" i="2"/>
  <c r="O191" i="2"/>
  <c r="P191" i="2"/>
  <c r="J191" i="2"/>
  <c r="L191" i="2"/>
  <c r="K191" i="2"/>
  <c r="I191" i="2"/>
  <c r="AL190" i="2"/>
  <c r="AK190" i="2"/>
  <c r="AB190" i="2"/>
  <c r="S190" i="2"/>
  <c r="H190" i="2"/>
  <c r="K190" i="2" s="1"/>
  <c r="M190" i="2"/>
  <c r="N190" i="2"/>
  <c r="AG190" i="2"/>
  <c r="Y190" i="2"/>
  <c r="X190" i="2"/>
  <c r="W190" i="2"/>
  <c r="Q190" i="2"/>
  <c r="O190" i="2"/>
  <c r="P190" i="2"/>
  <c r="J190" i="2"/>
  <c r="L190" i="2"/>
  <c r="I190" i="2"/>
  <c r="AL189" i="2"/>
  <c r="AK189" i="2"/>
  <c r="AB189" i="2"/>
  <c r="H189" i="2"/>
  <c r="M189" i="2"/>
  <c r="N189" i="2"/>
  <c r="AG189" i="2"/>
  <c r="Y189" i="2"/>
  <c r="X189" i="2"/>
  <c r="W189" i="2"/>
  <c r="O189" i="2"/>
  <c r="P189" i="2"/>
  <c r="J189" i="2"/>
  <c r="L189" i="2"/>
  <c r="K189" i="2"/>
  <c r="I189" i="2"/>
  <c r="AL188" i="2"/>
  <c r="AK188" i="2"/>
  <c r="AB188" i="2"/>
  <c r="H188" i="2"/>
  <c r="M188" i="2"/>
  <c r="N188" i="2"/>
  <c r="Y188" i="2"/>
  <c r="X188" i="2"/>
  <c r="W188" i="2"/>
  <c r="O188" i="2"/>
  <c r="P188" i="2"/>
  <c r="J188" i="2"/>
  <c r="L188" i="2"/>
  <c r="I188" i="2"/>
  <c r="AL187" i="2"/>
  <c r="AB187" i="2"/>
  <c r="H187" i="2"/>
  <c r="K187" i="2" s="1"/>
  <c r="M187" i="2"/>
  <c r="N187" i="2"/>
  <c r="AG187" i="2"/>
  <c r="Y187" i="2"/>
  <c r="X187" i="2"/>
  <c r="W187" i="2"/>
  <c r="O187" i="2"/>
  <c r="P187" i="2"/>
  <c r="J187" i="2"/>
  <c r="L187" i="2"/>
  <c r="I187" i="2"/>
  <c r="AL186" i="2"/>
  <c r="AK186" i="2"/>
  <c r="AB186" i="2"/>
  <c r="S186" i="2"/>
  <c r="H186" i="2"/>
  <c r="K186" i="2" s="1"/>
  <c r="M186" i="2"/>
  <c r="N186" i="2"/>
  <c r="AG186" i="2"/>
  <c r="Y186" i="2"/>
  <c r="X186" i="2"/>
  <c r="W186" i="2"/>
  <c r="Q186" i="2"/>
  <c r="O186" i="2"/>
  <c r="P186" i="2"/>
  <c r="J186" i="2"/>
  <c r="L186" i="2"/>
  <c r="I186" i="2"/>
  <c r="AL185" i="2"/>
  <c r="AK185" i="2"/>
  <c r="AB185" i="2"/>
  <c r="H185" i="2"/>
  <c r="M185" i="2"/>
  <c r="N185" i="2"/>
  <c r="AG185" i="2"/>
  <c r="Y185" i="2"/>
  <c r="X185" i="2"/>
  <c r="W185" i="2"/>
  <c r="O185" i="2"/>
  <c r="P185" i="2"/>
  <c r="J185" i="2"/>
  <c r="L185" i="2"/>
  <c r="K185" i="2"/>
  <c r="I185" i="2"/>
  <c r="AL184" i="2"/>
  <c r="AK184" i="2"/>
  <c r="AB184" i="2"/>
  <c r="H184" i="2"/>
  <c r="M184" i="2"/>
  <c r="N184" i="2"/>
  <c r="AG184" i="2"/>
  <c r="Y184" i="2"/>
  <c r="X184" i="2"/>
  <c r="W184" i="2"/>
  <c r="O184" i="2"/>
  <c r="P184" i="2"/>
  <c r="J184" i="2"/>
  <c r="L184" i="2"/>
  <c r="K184" i="2"/>
  <c r="I184" i="2"/>
  <c r="AL183" i="2"/>
  <c r="AB183" i="2"/>
  <c r="AC183" i="2"/>
  <c r="AD183" i="2"/>
  <c r="AF183" i="2" s="1"/>
  <c r="AH183" i="2" s="1"/>
  <c r="AE183" i="2"/>
  <c r="H183" i="2"/>
  <c r="M183" i="2"/>
  <c r="N183" i="2"/>
  <c r="Y183" i="2"/>
  <c r="X183" i="2"/>
  <c r="W183" i="2"/>
  <c r="O183" i="2"/>
  <c r="P183" i="2"/>
  <c r="J183" i="2"/>
  <c r="L183" i="2"/>
  <c r="I183" i="2"/>
  <c r="AL182" i="2"/>
  <c r="AK182" i="2"/>
  <c r="AB182" i="2"/>
  <c r="S182" i="2"/>
  <c r="H182" i="2"/>
  <c r="M182" i="2"/>
  <c r="N182" i="2"/>
  <c r="Y182" i="2"/>
  <c r="X182" i="2"/>
  <c r="W182" i="2"/>
  <c r="O182" i="2"/>
  <c r="P182" i="2"/>
  <c r="J182" i="2"/>
  <c r="L182" i="2"/>
  <c r="I182" i="2"/>
  <c r="AL181" i="2"/>
  <c r="AK181" i="2"/>
  <c r="AB181" i="2"/>
  <c r="S181" i="2"/>
  <c r="H181" i="2"/>
  <c r="K181" i="2" s="1"/>
  <c r="M181" i="2"/>
  <c r="N181" i="2"/>
  <c r="AG181" i="2"/>
  <c r="Y181" i="2"/>
  <c r="X181" i="2"/>
  <c r="W181" i="2"/>
  <c r="Q181" i="2"/>
  <c r="O181" i="2"/>
  <c r="P181" i="2"/>
  <c r="J181" i="2"/>
  <c r="L181" i="2"/>
  <c r="I181" i="2"/>
  <c r="AL180" i="2"/>
  <c r="AK180" i="2"/>
  <c r="AB180" i="2"/>
  <c r="H180" i="2"/>
  <c r="M180" i="2"/>
  <c r="N180" i="2"/>
  <c r="AG180" i="2"/>
  <c r="Y180" i="2"/>
  <c r="X180" i="2"/>
  <c r="W180" i="2"/>
  <c r="O180" i="2"/>
  <c r="P180" i="2"/>
  <c r="J180" i="2"/>
  <c r="L180" i="2"/>
  <c r="K180" i="2"/>
  <c r="I180" i="2"/>
  <c r="AL179" i="2"/>
  <c r="AK179" i="2"/>
  <c r="AB179" i="2"/>
  <c r="H179" i="2"/>
  <c r="M179" i="2"/>
  <c r="N179" i="2"/>
  <c r="AG179" i="2"/>
  <c r="Y179" i="2"/>
  <c r="X179" i="2"/>
  <c r="W179" i="2"/>
  <c r="O179" i="2"/>
  <c r="P179" i="2"/>
  <c r="J179" i="2"/>
  <c r="L179" i="2"/>
  <c r="K179" i="2"/>
  <c r="I179" i="2"/>
  <c r="AL178" i="2"/>
  <c r="AB178" i="2"/>
  <c r="H178" i="2"/>
  <c r="K178" i="2" s="1"/>
  <c r="M178" i="2"/>
  <c r="N178" i="2"/>
  <c r="AG178" i="2"/>
  <c r="Y178" i="2"/>
  <c r="X178" i="2"/>
  <c r="W178" i="2"/>
  <c r="O178" i="2"/>
  <c r="P178" i="2"/>
  <c r="J178" i="2"/>
  <c r="L178" i="2"/>
  <c r="I178" i="2"/>
  <c r="AL177" i="2"/>
  <c r="AK177" i="2"/>
  <c r="AB177" i="2"/>
  <c r="S177" i="2"/>
  <c r="H177" i="2"/>
  <c r="AG177" i="2" s="1"/>
  <c r="M177" i="2"/>
  <c r="N177" i="2"/>
  <c r="Y177" i="2"/>
  <c r="X177" i="2"/>
  <c r="W177" i="2"/>
  <c r="Q177" i="2"/>
  <c r="O177" i="2"/>
  <c r="P177" i="2"/>
  <c r="J177" i="2"/>
  <c r="L177" i="2"/>
  <c r="K177" i="2"/>
  <c r="I177" i="2"/>
  <c r="AL176" i="2"/>
  <c r="AK176" i="2"/>
  <c r="AB176" i="2"/>
  <c r="AC176" i="2"/>
  <c r="AE176" i="2" s="1"/>
  <c r="S176" i="2"/>
  <c r="H176" i="2"/>
  <c r="M176" i="2"/>
  <c r="N176" i="2"/>
  <c r="AG176" i="2"/>
  <c r="Y176" i="2"/>
  <c r="X176" i="2"/>
  <c r="W176" i="2"/>
  <c r="O176" i="2"/>
  <c r="P176" i="2"/>
  <c r="J176" i="2"/>
  <c r="L176" i="2"/>
  <c r="K176" i="2"/>
  <c r="I176" i="2"/>
  <c r="AL175" i="2"/>
  <c r="AK175" i="2"/>
  <c r="AB175" i="2"/>
  <c r="AC175" i="2"/>
  <c r="S175" i="2"/>
  <c r="H175" i="2"/>
  <c r="K175" i="2" s="1"/>
  <c r="M175" i="2"/>
  <c r="N175" i="2"/>
  <c r="AG175" i="2"/>
  <c r="Y175" i="2"/>
  <c r="X175" i="2"/>
  <c r="W175" i="2"/>
  <c r="O175" i="2"/>
  <c r="P175" i="2"/>
  <c r="J175" i="2"/>
  <c r="L175" i="2"/>
  <c r="I175" i="2"/>
  <c r="AL174" i="2"/>
  <c r="AB174" i="2"/>
  <c r="H174" i="2"/>
  <c r="AG174" i="2" s="1"/>
  <c r="M174" i="2"/>
  <c r="N174" i="2"/>
  <c r="Y174" i="2"/>
  <c r="X174" i="2"/>
  <c r="W174" i="2"/>
  <c r="O174" i="2"/>
  <c r="P174" i="2"/>
  <c r="J174" i="2"/>
  <c r="L174" i="2"/>
  <c r="K174" i="2"/>
  <c r="I174" i="2"/>
  <c r="AL173" i="2"/>
  <c r="AK173" i="2"/>
  <c r="AB173" i="2"/>
  <c r="S173" i="2"/>
  <c r="H173" i="2"/>
  <c r="AG173" i="2" s="1"/>
  <c r="M173" i="2"/>
  <c r="N173" i="2"/>
  <c r="Y173" i="2"/>
  <c r="X173" i="2"/>
  <c r="W173" i="2"/>
  <c r="O173" i="2"/>
  <c r="P173" i="2"/>
  <c r="J173" i="2"/>
  <c r="L173" i="2"/>
  <c r="K173" i="2"/>
  <c r="I173" i="2"/>
  <c r="AL172" i="2"/>
  <c r="AK172" i="2"/>
  <c r="AB172" i="2"/>
  <c r="S172" i="2"/>
  <c r="H172" i="2"/>
  <c r="M172" i="2"/>
  <c r="N172" i="2"/>
  <c r="Y172" i="2"/>
  <c r="X172" i="2"/>
  <c r="W172" i="2"/>
  <c r="Q172" i="2"/>
  <c r="O172" i="2"/>
  <c r="P172" i="2"/>
  <c r="J172" i="2"/>
  <c r="L172" i="2"/>
  <c r="I172" i="2"/>
  <c r="AL171" i="2"/>
  <c r="AK171" i="2"/>
  <c r="AB171" i="2"/>
  <c r="S171" i="2"/>
  <c r="H171" i="2"/>
  <c r="K171" i="2" s="1"/>
  <c r="M171" i="2"/>
  <c r="N171" i="2"/>
  <c r="Y171" i="2"/>
  <c r="X171" i="2"/>
  <c r="W171" i="2"/>
  <c r="Q171" i="2"/>
  <c r="O171" i="2"/>
  <c r="P171" i="2"/>
  <c r="J171" i="2"/>
  <c r="L171" i="2"/>
  <c r="I171" i="2"/>
  <c r="AL170" i="2"/>
  <c r="AK170" i="2"/>
  <c r="AB170" i="2"/>
  <c r="H170" i="2"/>
  <c r="K170" i="2" s="1"/>
  <c r="M170" i="2"/>
  <c r="N170" i="2"/>
  <c r="AG170" i="2"/>
  <c r="Y170" i="2"/>
  <c r="X170" i="2"/>
  <c r="W170" i="2"/>
  <c r="O170" i="2"/>
  <c r="P170" i="2"/>
  <c r="J170" i="2"/>
  <c r="L170" i="2"/>
  <c r="I170" i="2"/>
  <c r="AL169" i="2"/>
  <c r="AK169" i="2"/>
  <c r="AB169" i="2"/>
  <c r="H169" i="2"/>
  <c r="M169" i="2"/>
  <c r="N169" i="2"/>
  <c r="AG169" i="2"/>
  <c r="Y169" i="2"/>
  <c r="X169" i="2"/>
  <c r="W169" i="2"/>
  <c r="O169" i="2"/>
  <c r="P169" i="2"/>
  <c r="J169" i="2"/>
  <c r="L169" i="2"/>
  <c r="K169" i="2"/>
  <c r="I169" i="2"/>
  <c r="AL168" i="2"/>
  <c r="AB168" i="2"/>
  <c r="H168" i="2"/>
  <c r="M168" i="2"/>
  <c r="N168" i="2"/>
  <c r="AG168" i="2"/>
  <c r="Y168" i="2"/>
  <c r="X168" i="2"/>
  <c r="W168" i="2"/>
  <c r="O168" i="2"/>
  <c r="P168" i="2"/>
  <c r="J168" i="2"/>
  <c r="L168" i="2"/>
  <c r="K168" i="2"/>
  <c r="I168" i="2"/>
  <c r="AL167" i="2"/>
  <c r="AK167" i="2"/>
  <c r="AB167" i="2"/>
  <c r="S167" i="2"/>
  <c r="H167" i="2"/>
  <c r="M167" i="2"/>
  <c r="N167" i="2"/>
  <c r="AG167" i="2"/>
  <c r="Y167" i="2"/>
  <c r="X167" i="2"/>
  <c r="W167" i="2"/>
  <c r="Q167" i="2"/>
  <c r="O167" i="2"/>
  <c r="P167" i="2"/>
  <c r="J167" i="2"/>
  <c r="L167" i="2"/>
  <c r="K167" i="2"/>
  <c r="I167" i="2"/>
  <c r="AL166" i="2"/>
  <c r="AK166" i="2"/>
  <c r="AB166" i="2"/>
  <c r="H166" i="2"/>
  <c r="AG166" i="2" s="1"/>
  <c r="M166" i="2"/>
  <c r="N166" i="2"/>
  <c r="Y166" i="2"/>
  <c r="X166" i="2"/>
  <c r="W166" i="2"/>
  <c r="O166" i="2"/>
  <c r="P166" i="2"/>
  <c r="J166" i="2"/>
  <c r="L166" i="2"/>
  <c r="K166" i="2"/>
  <c r="I166" i="2"/>
  <c r="AL165" i="2"/>
  <c r="AK165" i="2"/>
  <c r="AB165" i="2"/>
  <c r="H165" i="2"/>
  <c r="K165" i="2" s="1"/>
  <c r="M165" i="2"/>
  <c r="N165" i="2"/>
  <c r="AG165" i="2"/>
  <c r="Y165" i="2"/>
  <c r="X165" i="2"/>
  <c r="W165" i="2"/>
  <c r="O165" i="2"/>
  <c r="P165" i="2"/>
  <c r="J165" i="2"/>
  <c r="L165" i="2"/>
  <c r="I165" i="2"/>
  <c r="AL164" i="2"/>
  <c r="AK164" i="2"/>
  <c r="AB164" i="2"/>
  <c r="S164" i="2"/>
  <c r="H164" i="2"/>
  <c r="M164" i="2"/>
  <c r="N164" i="2"/>
  <c r="AG164" i="2"/>
  <c r="Y164" i="2"/>
  <c r="X164" i="2"/>
  <c r="W164" i="2"/>
  <c r="O164" i="2"/>
  <c r="P164" i="2"/>
  <c r="J164" i="2"/>
  <c r="L164" i="2"/>
  <c r="K164" i="2"/>
  <c r="I164" i="2"/>
  <c r="AL163" i="2"/>
  <c r="AK163" i="2"/>
  <c r="AB163" i="2"/>
  <c r="S163" i="2"/>
  <c r="H163" i="2"/>
  <c r="M163" i="2"/>
  <c r="N163" i="2"/>
  <c r="AG163" i="2"/>
  <c r="Y163" i="2"/>
  <c r="X163" i="2"/>
  <c r="W163" i="2"/>
  <c r="Q163" i="2"/>
  <c r="O163" i="2"/>
  <c r="P163" i="2"/>
  <c r="J163" i="2"/>
  <c r="L163" i="2"/>
  <c r="K163" i="2"/>
  <c r="I163" i="2"/>
  <c r="AL162" i="2"/>
  <c r="AK162" i="2"/>
  <c r="AB162" i="2"/>
  <c r="AC162" i="2"/>
  <c r="H162" i="2"/>
  <c r="M162" i="2"/>
  <c r="N162" i="2"/>
  <c r="AG162" i="2"/>
  <c r="Y162" i="2"/>
  <c r="X162" i="2"/>
  <c r="W162" i="2"/>
  <c r="O162" i="2"/>
  <c r="P162" i="2"/>
  <c r="J162" i="2"/>
  <c r="L162" i="2"/>
  <c r="K162" i="2"/>
  <c r="I162" i="2"/>
  <c r="AL161" i="2"/>
  <c r="AK161" i="2"/>
  <c r="AB161" i="2"/>
  <c r="AC161" i="2"/>
  <c r="AD161" i="2"/>
  <c r="AF161" i="2" s="1"/>
  <c r="AH161" i="2" s="1"/>
  <c r="AI161" i="2" s="1"/>
  <c r="AE161" i="2"/>
  <c r="H161" i="2"/>
  <c r="K161" i="2" s="1"/>
  <c r="M161" i="2"/>
  <c r="N161" i="2"/>
  <c r="AG161" i="2"/>
  <c r="Y161" i="2"/>
  <c r="X161" i="2"/>
  <c r="W161" i="2"/>
  <c r="O161" i="2"/>
  <c r="P161" i="2"/>
  <c r="J161" i="2"/>
  <c r="L161" i="2"/>
  <c r="I161" i="2"/>
  <c r="AL160" i="2"/>
  <c r="AB160" i="2"/>
  <c r="H160" i="2"/>
  <c r="K160" i="2" s="1"/>
  <c r="M160" i="2"/>
  <c r="N160" i="2"/>
  <c r="AG160" i="2"/>
  <c r="Y160" i="2"/>
  <c r="X160" i="2"/>
  <c r="W160" i="2"/>
  <c r="O160" i="2"/>
  <c r="P160" i="2"/>
  <c r="J160" i="2"/>
  <c r="L160" i="2"/>
  <c r="I160" i="2"/>
  <c r="AL159" i="2"/>
  <c r="AK159" i="2"/>
  <c r="AB159" i="2"/>
  <c r="S159" i="2"/>
  <c r="H159" i="2"/>
  <c r="AG159" i="2" s="1"/>
  <c r="M159" i="2"/>
  <c r="N159" i="2"/>
  <c r="Y159" i="2"/>
  <c r="X159" i="2"/>
  <c r="W159" i="2"/>
  <c r="Q159" i="2"/>
  <c r="O159" i="2"/>
  <c r="P159" i="2"/>
  <c r="J159" i="2"/>
  <c r="L159" i="2"/>
  <c r="K159" i="2"/>
  <c r="I159" i="2"/>
  <c r="AL158" i="2"/>
  <c r="AK158" i="2"/>
  <c r="AB158" i="2"/>
  <c r="AC158" i="2"/>
  <c r="H158" i="2"/>
  <c r="M158" i="2"/>
  <c r="N158" i="2"/>
  <c r="Y158" i="2"/>
  <c r="X158" i="2"/>
  <c r="W158" i="2"/>
  <c r="O158" i="2"/>
  <c r="P158" i="2"/>
  <c r="J158" i="2"/>
  <c r="L158" i="2"/>
  <c r="I158" i="2"/>
  <c r="AL157" i="2"/>
  <c r="AK157" i="2"/>
  <c r="AB157" i="2"/>
  <c r="H157" i="2"/>
  <c r="M157" i="2"/>
  <c r="N157" i="2"/>
  <c r="AG157" i="2"/>
  <c r="Y157" i="2"/>
  <c r="X157" i="2"/>
  <c r="W157" i="2"/>
  <c r="O157" i="2"/>
  <c r="P157" i="2"/>
  <c r="J157" i="2"/>
  <c r="L157" i="2"/>
  <c r="K157" i="2"/>
  <c r="I157" i="2"/>
  <c r="AL156" i="2"/>
  <c r="AB156" i="2"/>
  <c r="H156" i="2"/>
  <c r="M156" i="2"/>
  <c r="N156" i="2"/>
  <c r="AG156" i="2"/>
  <c r="Y156" i="2"/>
  <c r="X156" i="2"/>
  <c r="W156" i="2"/>
  <c r="O156" i="2"/>
  <c r="P156" i="2"/>
  <c r="J156" i="2"/>
  <c r="L156" i="2"/>
  <c r="K156" i="2"/>
  <c r="I156" i="2"/>
  <c r="AL155" i="2"/>
  <c r="AK155" i="2"/>
  <c r="AB155" i="2"/>
  <c r="AC155" i="2"/>
  <c r="AE155" i="2" s="1"/>
  <c r="AD155" i="2"/>
  <c r="AF155" i="2" s="1"/>
  <c r="AH155" i="2" s="1"/>
  <c r="AI155" i="2" s="1"/>
  <c r="S155" i="2"/>
  <c r="H155" i="2"/>
  <c r="M155" i="2"/>
  <c r="N155" i="2"/>
  <c r="AG155" i="2"/>
  <c r="Y155" i="2"/>
  <c r="X155" i="2"/>
  <c r="W155" i="2"/>
  <c r="O155" i="2"/>
  <c r="P155" i="2"/>
  <c r="J155" i="2"/>
  <c r="L155" i="2"/>
  <c r="K155" i="2"/>
  <c r="I155" i="2"/>
  <c r="AL154" i="2"/>
  <c r="AK154" i="2"/>
  <c r="AB154" i="2"/>
  <c r="AC154" i="2"/>
  <c r="S154" i="2"/>
  <c r="H154" i="2"/>
  <c r="K154" i="2" s="1"/>
  <c r="M154" i="2"/>
  <c r="N154" i="2"/>
  <c r="AG154" i="2"/>
  <c r="Y154" i="2"/>
  <c r="X154" i="2"/>
  <c r="W154" i="2"/>
  <c r="Q154" i="2"/>
  <c r="O154" i="2"/>
  <c r="P154" i="2"/>
  <c r="J154" i="2"/>
  <c r="L154" i="2"/>
  <c r="I154" i="2"/>
  <c r="AL153" i="2"/>
  <c r="AK153" i="2"/>
  <c r="AB153" i="2"/>
  <c r="S153" i="2"/>
  <c r="H153" i="2"/>
  <c r="K153" i="2" s="1"/>
  <c r="M153" i="2"/>
  <c r="N153" i="2"/>
  <c r="Y153" i="2"/>
  <c r="X153" i="2"/>
  <c r="W153" i="2"/>
  <c r="Q153" i="2"/>
  <c r="O153" i="2"/>
  <c r="P153" i="2"/>
  <c r="J153" i="2"/>
  <c r="L153" i="2"/>
  <c r="I153" i="2"/>
  <c r="AL152" i="2"/>
  <c r="AK152" i="2"/>
  <c r="AB152" i="2"/>
  <c r="H152" i="2"/>
  <c r="M152" i="2"/>
  <c r="N152" i="2"/>
  <c r="AG152" i="2"/>
  <c r="Y152" i="2"/>
  <c r="X152" i="2"/>
  <c r="W152" i="2"/>
  <c r="O152" i="2"/>
  <c r="P152" i="2"/>
  <c r="J152" i="2"/>
  <c r="L152" i="2"/>
  <c r="K152" i="2"/>
  <c r="I152" i="2"/>
  <c r="AL151" i="2"/>
  <c r="AK151" i="2"/>
  <c r="AB151" i="2"/>
  <c r="H151" i="2"/>
  <c r="M151" i="2"/>
  <c r="N151" i="2"/>
  <c r="Y151" i="2"/>
  <c r="X151" i="2"/>
  <c r="W151" i="2"/>
  <c r="O151" i="2"/>
  <c r="P151" i="2"/>
  <c r="J151" i="2"/>
  <c r="L151" i="2"/>
  <c r="I151" i="2"/>
  <c r="AL150" i="2"/>
  <c r="AB150" i="2"/>
  <c r="H150" i="2"/>
  <c r="K150" i="2" s="1"/>
  <c r="M150" i="2"/>
  <c r="N150" i="2"/>
  <c r="Y150" i="2"/>
  <c r="X150" i="2"/>
  <c r="W150" i="2"/>
  <c r="O150" i="2"/>
  <c r="P150" i="2"/>
  <c r="J150" i="2"/>
  <c r="L150" i="2"/>
  <c r="I150" i="2"/>
  <c r="AL149" i="2"/>
  <c r="AK149" i="2"/>
  <c r="AB149" i="2"/>
  <c r="S149" i="2"/>
  <c r="H149" i="2"/>
  <c r="K149" i="2" s="1"/>
  <c r="M149" i="2"/>
  <c r="N149" i="2"/>
  <c r="AG149" i="2"/>
  <c r="Y149" i="2"/>
  <c r="X149" i="2"/>
  <c r="W149" i="2"/>
  <c r="Q149" i="2"/>
  <c r="O149" i="2"/>
  <c r="P149" i="2"/>
  <c r="J149" i="2"/>
  <c r="L149" i="2"/>
  <c r="I149" i="2"/>
  <c r="AL148" i="2"/>
  <c r="AK148" i="2"/>
  <c r="AB148" i="2"/>
  <c r="H148" i="2"/>
  <c r="M148" i="2"/>
  <c r="N148" i="2"/>
  <c r="AG148" i="2"/>
  <c r="Y148" i="2"/>
  <c r="X148" i="2"/>
  <c r="W148" i="2"/>
  <c r="O148" i="2"/>
  <c r="P148" i="2"/>
  <c r="J148" i="2"/>
  <c r="L148" i="2"/>
  <c r="K148" i="2"/>
  <c r="I148" i="2"/>
  <c r="AL147" i="2"/>
  <c r="AK147" i="2"/>
  <c r="AB147" i="2"/>
  <c r="H147" i="2"/>
  <c r="M147" i="2"/>
  <c r="N147" i="2"/>
  <c r="AG147" i="2"/>
  <c r="Y147" i="2"/>
  <c r="X147" i="2"/>
  <c r="W147" i="2"/>
  <c r="O147" i="2"/>
  <c r="P147" i="2"/>
  <c r="J147" i="2"/>
  <c r="L147" i="2"/>
  <c r="K147" i="2"/>
  <c r="I147" i="2"/>
  <c r="AL146" i="2"/>
  <c r="AK146" i="2"/>
  <c r="AB146" i="2"/>
  <c r="AC146" i="2"/>
  <c r="AD146" i="2"/>
  <c r="S146" i="2"/>
  <c r="AE146" i="2"/>
  <c r="AF146" i="2"/>
  <c r="AH146" i="2"/>
  <c r="AI146" i="2" s="1"/>
  <c r="H146" i="2"/>
  <c r="K146" i="2" s="1"/>
  <c r="M146" i="2"/>
  <c r="N146" i="2"/>
  <c r="AG146" i="2"/>
  <c r="Y146" i="2"/>
  <c r="X146" i="2"/>
  <c r="W146" i="2"/>
  <c r="O146" i="2"/>
  <c r="P146" i="2"/>
  <c r="J146" i="2"/>
  <c r="L146" i="2"/>
  <c r="I146" i="2"/>
  <c r="AL145" i="2"/>
  <c r="AK145" i="2"/>
  <c r="AB145" i="2"/>
  <c r="H145" i="2"/>
  <c r="K145" i="2" s="1"/>
  <c r="M145" i="2"/>
  <c r="N145" i="2"/>
  <c r="AG145" i="2"/>
  <c r="Y145" i="2"/>
  <c r="X145" i="2"/>
  <c r="W145" i="2"/>
  <c r="O145" i="2"/>
  <c r="P145" i="2"/>
  <c r="J145" i="2"/>
  <c r="L145" i="2"/>
  <c r="I145" i="2"/>
  <c r="AL144" i="2"/>
  <c r="AB144" i="2"/>
  <c r="H144" i="2"/>
  <c r="K144" i="2" s="1"/>
  <c r="M144" i="2"/>
  <c r="N144" i="2"/>
  <c r="AG144" i="2"/>
  <c r="Y144" i="2"/>
  <c r="X144" i="2"/>
  <c r="W144" i="2"/>
  <c r="O144" i="2"/>
  <c r="P144" i="2"/>
  <c r="J144" i="2"/>
  <c r="L144" i="2"/>
  <c r="I144" i="2"/>
  <c r="AL143" i="2"/>
  <c r="AK143" i="2"/>
  <c r="AB143" i="2"/>
  <c r="S143" i="2"/>
  <c r="H143" i="2"/>
  <c r="M143" i="2"/>
  <c r="N143" i="2"/>
  <c r="AG143" i="2"/>
  <c r="Y143" i="2"/>
  <c r="X143" i="2"/>
  <c r="W143" i="2"/>
  <c r="Q143" i="2"/>
  <c r="O143" i="2"/>
  <c r="P143" i="2"/>
  <c r="J143" i="2"/>
  <c r="L143" i="2"/>
  <c r="K143" i="2"/>
  <c r="I143" i="2"/>
  <c r="AL142" i="2"/>
  <c r="AK142" i="2"/>
  <c r="AB142" i="2"/>
  <c r="H142" i="2"/>
  <c r="M142" i="2"/>
  <c r="N142" i="2"/>
  <c r="AG142" i="2"/>
  <c r="Y142" i="2"/>
  <c r="X142" i="2"/>
  <c r="W142" i="2"/>
  <c r="O142" i="2"/>
  <c r="P142" i="2"/>
  <c r="J142" i="2"/>
  <c r="L142" i="2"/>
  <c r="K142" i="2"/>
  <c r="I142" i="2"/>
  <c r="AL141" i="2"/>
  <c r="AB141" i="2"/>
  <c r="AC141" i="2"/>
  <c r="H141" i="2"/>
  <c r="K141" i="2" s="1"/>
  <c r="M141" i="2"/>
  <c r="N141" i="2"/>
  <c r="AG141" i="2"/>
  <c r="Y141" i="2"/>
  <c r="X141" i="2"/>
  <c r="W141" i="2"/>
  <c r="O141" i="2"/>
  <c r="P141" i="2"/>
  <c r="J141" i="2"/>
  <c r="L141" i="2"/>
  <c r="I141" i="2"/>
  <c r="AL140" i="2"/>
  <c r="AK140" i="2"/>
  <c r="AB140" i="2"/>
  <c r="AC140" i="2"/>
  <c r="AE140" i="2" s="1"/>
  <c r="AD140" i="2"/>
  <c r="AF140" i="2" s="1"/>
  <c r="AH140" i="2" s="1"/>
  <c r="S140" i="2"/>
  <c r="H140" i="2"/>
  <c r="J140" i="2"/>
  <c r="I140" i="2"/>
  <c r="L140" i="2"/>
  <c r="Y140" i="2"/>
  <c r="X140" i="2"/>
  <c r="W140" i="2"/>
  <c r="Q140" i="2"/>
  <c r="O140" i="2"/>
  <c r="P140" i="2"/>
  <c r="M140" i="2"/>
  <c r="N140" i="2"/>
  <c r="AL139" i="2"/>
  <c r="AK139" i="2"/>
  <c r="AB139" i="2"/>
  <c r="S139" i="2"/>
  <c r="H139" i="2"/>
  <c r="AG139" i="2" s="1"/>
  <c r="J139" i="2"/>
  <c r="I139" i="2"/>
  <c r="K139" i="2"/>
  <c r="L139" i="2"/>
  <c r="Y139" i="2"/>
  <c r="X139" i="2"/>
  <c r="W139" i="2"/>
  <c r="Q139" i="2"/>
  <c r="O139" i="2"/>
  <c r="P139" i="2"/>
  <c r="M139" i="2"/>
  <c r="N139" i="2"/>
  <c r="AL138" i="2"/>
  <c r="AK138" i="2"/>
  <c r="AB138" i="2"/>
  <c r="S138" i="2"/>
  <c r="H138" i="2"/>
  <c r="J138" i="2"/>
  <c r="I138" i="2"/>
  <c r="K138" i="2"/>
  <c r="L138" i="2"/>
  <c r="AG138" i="2"/>
  <c r="Y138" i="2"/>
  <c r="X138" i="2"/>
  <c r="W138" i="2"/>
  <c r="Q138" i="2"/>
  <c r="O138" i="2"/>
  <c r="P138" i="2"/>
  <c r="M138" i="2"/>
  <c r="N138" i="2"/>
  <c r="AL137" i="2"/>
  <c r="AK137" i="2"/>
  <c r="AB137" i="2"/>
  <c r="S137" i="2"/>
  <c r="H137" i="2"/>
  <c r="J137" i="2"/>
  <c r="I137" i="2"/>
  <c r="K137" i="2"/>
  <c r="L137" i="2"/>
  <c r="AG137" i="2"/>
  <c r="Y137" i="2"/>
  <c r="X137" i="2"/>
  <c r="W137" i="2"/>
  <c r="Q137" i="2"/>
  <c r="O137" i="2"/>
  <c r="P137" i="2"/>
  <c r="M137" i="2"/>
  <c r="N137" i="2"/>
  <c r="AL136" i="2"/>
  <c r="AK136" i="2"/>
  <c r="AB136" i="2"/>
  <c r="S136" i="2"/>
  <c r="H136" i="2"/>
  <c r="J136" i="2"/>
  <c r="I136" i="2"/>
  <c r="L136" i="2"/>
  <c r="Y136" i="2"/>
  <c r="X136" i="2"/>
  <c r="W136" i="2"/>
  <c r="Q136" i="2"/>
  <c r="O136" i="2"/>
  <c r="P136" i="2"/>
  <c r="M136" i="2"/>
  <c r="N136" i="2"/>
  <c r="AL135" i="2"/>
  <c r="AK135" i="2"/>
  <c r="AB135" i="2"/>
  <c r="AC135" i="2"/>
  <c r="AE135" i="2" s="1"/>
  <c r="AD135" i="2"/>
  <c r="S135" i="2"/>
  <c r="AF135" i="2"/>
  <c r="AH135" i="2" s="1"/>
  <c r="AI135" i="2" s="1"/>
  <c r="H135" i="2"/>
  <c r="K135" i="2" s="1"/>
  <c r="J135" i="2"/>
  <c r="I135" i="2"/>
  <c r="L135" i="2"/>
  <c r="AG135" i="2"/>
  <c r="Y135" i="2"/>
  <c r="X135" i="2"/>
  <c r="W135" i="2"/>
  <c r="Q135" i="2"/>
  <c r="O135" i="2"/>
  <c r="P135" i="2"/>
  <c r="M135" i="2"/>
  <c r="N135" i="2"/>
  <c r="AL134" i="2"/>
  <c r="AK134" i="2"/>
  <c r="AB134" i="2"/>
  <c r="S134" i="2"/>
  <c r="H134" i="2"/>
  <c r="J134" i="2"/>
  <c r="I134" i="2"/>
  <c r="L134" i="2"/>
  <c r="Y134" i="2"/>
  <c r="X134" i="2"/>
  <c r="W134" i="2"/>
  <c r="Q134" i="2"/>
  <c r="O134" i="2"/>
  <c r="P134" i="2"/>
  <c r="M134" i="2"/>
  <c r="N134" i="2"/>
  <c r="AL133" i="2"/>
  <c r="AK133" i="2"/>
  <c r="AB133" i="2"/>
  <c r="S133" i="2"/>
  <c r="H133" i="2"/>
  <c r="AG133" i="2" s="1"/>
  <c r="J133" i="2"/>
  <c r="I133" i="2"/>
  <c r="L133" i="2"/>
  <c r="Y133" i="2"/>
  <c r="X133" i="2"/>
  <c r="W133" i="2"/>
  <c r="Q133" i="2"/>
  <c r="O133" i="2"/>
  <c r="P133" i="2"/>
  <c r="M133" i="2"/>
  <c r="N133" i="2"/>
  <c r="AL132" i="2"/>
  <c r="AK132" i="2"/>
  <c r="AB132" i="2"/>
  <c r="AC132" i="2"/>
  <c r="AD132" i="2"/>
  <c r="S132" i="2"/>
  <c r="AE132" i="2"/>
  <c r="H132" i="2"/>
  <c r="J132" i="2"/>
  <c r="I132" i="2"/>
  <c r="K132" i="2"/>
  <c r="L132" i="2"/>
  <c r="AG132" i="2"/>
  <c r="Y132" i="2"/>
  <c r="X132" i="2"/>
  <c r="W132" i="2"/>
  <c r="Q132" i="2"/>
  <c r="O132" i="2"/>
  <c r="P132" i="2"/>
  <c r="M132" i="2"/>
  <c r="N132" i="2"/>
  <c r="AL131" i="2"/>
  <c r="AK131" i="2"/>
  <c r="AB131" i="2"/>
  <c r="AC131" i="2"/>
  <c r="AE131" i="2" s="1"/>
  <c r="AD131" i="2"/>
  <c r="AF131" i="2" s="1"/>
  <c r="AH131" i="2" s="1"/>
  <c r="S131" i="2"/>
  <c r="H131" i="2"/>
  <c r="M131" i="2"/>
  <c r="N131" i="2"/>
  <c r="Y131" i="2"/>
  <c r="X131" i="2"/>
  <c r="W131" i="2"/>
  <c r="O131" i="2"/>
  <c r="P131" i="2"/>
  <c r="J131" i="2"/>
  <c r="L131" i="2"/>
  <c r="I131" i="2"/>
  <c r="AL130" i="2"/>
  <c r="AK130" i="2"/>
  <c r="AB130" i="2"/>
  <c r="S130" i="2"/>
  <c r="H130" i="2"/>
  <c r="K130" i="2" s="1"/>
  <c r="M130" i="2"/>
  <c r="N130" i="2"/>
  <c r="AG130" i="2"/>
  <c r="Y130" i="2"/>
  <c r="X130" i="2"/>
  <c r="W130" i="2"/>
  <c r="Q130" i="2"/>
  <c r="O130" i="2"/>
  <c r="P130" i="2"/>
  <c r="J130" i="2"/>
  <c r="L130" i="2"/>
  <c r="I130" i="2"/>
  <c r="AL129" i="2"/>
  <c r="AK129" i="2"/>
  <c r="AB129" i="2"/>
  <c r="S129" i="2"/>
  <c r="H129" i="2"/>
  <c r="M129" i="2"/>
  <c r="N129" i="2"/>
  <c r="AG129" i="2"/>
  <c r="Y129" i="2"/>
  <c r="X129" i="2"/>
  <c r="W129" i="2"/>
  <c r="O129" i="2"/>
  <c r="P129" i="2"/>
  <c r="J129" i="2"/>
  <c r="L129" i="2"/>
  <c r="K129" i="2"/>
  <c r="I129" i="2"/>
  <c r="AL128" i="2"/>
  <c r="AK128" i="2"/>
  <c r="AB128" i="2"/>
  <c r="H128" i="2"/>
  <c r="K128" i="2" s="1"/>
  <c r="M128" i="2"/>
  <c r="N128" i="2"/>
  <c r="AG128" i="2"/>
  <c r="Y128" i="2"/>
  <c r="X128" i="2"/>
  <c r="W128" i="2"/>
  <c r="O128" i="2"/>
  <c r="P128" i="2"/>
  <c r="J128" i="2"/>
  <c r="L128" i="2"/>
  <c r="I128" i="2"/>
  <c r="AL127" i="2"/>
  <c r="AB127" i="2"/>
  <c r="H127" i="2"/>
  <c r="M127" i="2"/>
  <c r="N127" i="2"/>
  <c r="Y127" i="2"/>
  <c r="X127" i="2"/>
  <c r="W127" i="2"/>
  <c r="O127" i="2"/>
  <c r="P127" i="2"/>
  <c r="J127" i="2"/>
  <c r="L127" i="2"/>
  <c r="I127" i="2"/>
  <c r="AL126" i="2"/>
  <c r="AK126" i="2"/>
  <c r="AB126" i="2"/>
  <c r="S126" i="2"/>
  <c r="H126" i="2"/>
  <c r="M126" i="2"/>
  <c r="N126" i="2"/>
  <c r="Y126" i="2"/>
  <c r="X126" i="2"/>
  <c r="W126" i="2"/>
  <c r="Q126" i="2"/>
  <c r="O126" i="2"/>
  <c r="P126" i="2"/>
  <c r="J126" i="2"/>
  <c r="L126" i="2"/>
  <c r="I126" i="2"/>
  <c r="AL125" i="2"/>
  <c r="AK125" i="2"/>
  <c r="AB125" i="2"/>
  <c r="AC125" i="2"/>
  <c r="AE125" i="2" s="1"/>
  <c r="AD125" i="2"/>
  <c r="AF125" i="2" s="1"/>
  <c r="AH125" i="2" s="1"/>
  <c r="H125" i="2"/>
  <c r="M125" i="2"/>
  <c r="N125" i="2"/>
  <c r="AG125" i="2"/>
  <c r="Y125" i="2"/>
  <c r="X125" i="2"/>
  <c r="W125" i="2"/>
  <c r="O125" i="2"/>
  <c r="P125" i="2"/>
  <c r="J125" i="2"/>
  <c r="L125" i="2"/>
  <c r="K125" i="2"/>
  <c r="I125" i="2"/>
  <c r="AL124" i="2"/>
  <c r="AB124" i="2"/>
  <c r="AC124" i="2"/>
  <c r="H124" i="2"/>
  <c r="M124" i="2"/>
  <c r="N124" i="2"/>
  <c r="AG124" i="2"/>
  <c r="Y124" i="2"/>
  <c r="X124" i="2"/>
  <c r="W124" i="2"/>
  <c r="O124" i="2"/>
  <c r="P124" i="2"/>
  <c r="J124" i="2"/>
  <c r="L124" i="2"/>
  <c r="K124" i="2"/>
  <c r="I124" i="2"/>
  <c r="AL123" i="2"/>
  <c r="AK123" i="2"/>
  <c r="AB123" i="2"/>
  <c r="AC123" i="2"/>
  <c r="AD123" i="2"/>
  <c r="AF123" i="2" s="1"/>
  <c r="AH123" i="2" s="1"/>
  <c r="S123" i="2"/>
  <c r="AE123" i="2"/>
  <c r="H123" i="2"/>
  <c r="M123" i="2"/>
  <c r="N123" i="2"/>
  <c r="Y123" i="2"/>
  <c r="X123" i="2"/>
  <c r="W123" i="2"/>
  <c r="O123" i="2"/>
  <c r="P123" i="2"/>
  <c r="J123" i="2"/>
  <c r="L123" i="2"/>
  <c r="I123" i="2"/>
  <c r="AL122" i="2"/>
  <c r="AK122" i="2"/>
  <c r="AB122" i="2"/>
  <c r="S122" i="2"/>
  <c r="H122" i="2"/>
  <c r="K122" i="2" s="1"/>
  <c r="M122" i="2"/>
  <c r="N122" i="2"/>
  <c r="AG122" i="2"/>
  <c r="Y122" i="2"/>
  <c r="X122" i="2"/>
  <c r="W122" i="2"/>
  <c r="Q122" i="2"/>
  <c r="O122" i="2"/>
  <c r="P122" i="2"/>
  <c r="J122" i="2"/>
  <c r="L122" i="2"/>
  <c r="I122" i="2"/>
  <c r="AL121" i="2"/>
  <c r="AK121" i="2"/>
  <c r="AB121" i="2"/>
  <c r="S121" i="2"/>
  <c r="H121" i="2"/>
  <c r="K121" i="2" s="1"/>
  <c r="M121" i="2"/>
  <c r="N121" i="2"/>
  <c r="AG121" i="2"/>
  <c r="Y121" i="2"/>
  <c r="X121" i="2"/>
  <c r="W121" i="2"/>
  <c r="Q121" i="2"/>
  <c r="O121" i="2"/>
  <c r="P121" i="2"/>
  <c r="J121" i="2"/>
  <c r="L121" i="2"/>
  <c r="I121" i="2"/>
  <c r="AL120" i="2"/>
  <c r="AK120" i="2"/>
  <c r="AB120" i="2"/>
  <c r="H120" i="2"/>
  <c r="AG120" i="2" s="1"/>
  <c r="M120" i="2"/>
  <c r="N120" i="2"/>
  <c r="Y120" i="2"/>
  <c r="X120" i="2"/>
  <c r="W120" i="2"/>
  <c r="O120" i="2"/>
  <c r="P120" i="2"/>
  <c r="J120" i="2"/>
  <c r="L120" i="2"/>
  <c r="K120" i="2"/>
  <c r="I120" i="2"/>
  <c r="AL119" i="2"/>
  <c r="AK119" i="2"/>
  <c r="AB119" i="2"/>
  <c r="S119" i="2"/>
  <c r="H119" i="2"/>
  <c r="K119" i="2" s="1"/>
  <c r="M119" i="2"/>
  <c r="N119" i="2"/>
  <c r="AG119" i="2"/>
  <c r="Y119" i="2"/>
  <c r="X119" i="2"/>
  <c r="W119" i="2"/>
  <c r="O119" i="2"/>
  <c r="P119" i="2"/>
  <c r="J119" i="2"/>
  <c r="L119" i="2"/>
  <c r="I119" i="2"/>
  <c r="AL118" i="2"/>
  <c r="AB118" i="2"/>
  <c r="AC118" i="2"/>
  <c r="H118" i="2"/>
  <c r="M118" i="2"/>
  <c r="N118" i="2"/>
  <c r="AG118" i="2"/>
  <c r="Y118" i="2"/>
  <c r="X118" i="2"/>
  <c r="W118" i="2"/>
  <c r="O118" i="2"/>
  <c r="P118" i="2"/>
  <c r="J118" i="2"/>
  <c r="L118" i="2"/>
  <c r="K118" i="2"/>
  <c r="I118" i="2"/>
  <c r="AL117" i="2"/>
  <c r="AK117" i="2"/>
  <c r="AB117" i="2"/>
  <c r="S117" i="2"/>
  <c r="H117" i="2"/>
  <c r="M117" i="2"/>
  <c r="N117" i="2"/>
  <c r="Y117" i="2"/>
  <c r="X117" i="2"/>
  <c r="W117" i="2"/>
  <c r="Q117" i="2"/>
  <c r="O117" i="2"/>
  <c r="P117" i="2"/>
  <c r="J117" i="2"/>
  <c r="L117" i="2"/>
  <c r="I117" i="2"/>
  <c r="AL116" i="2"/>
  <c r="AK116" i="2"/>
  <c r="AB116" i="2"/>
  <c r="H116" i="2"/>
  <c r="K116" i="2" s="1"/>
  <c r="M116" i="2"/>
  <c r="N116" i="2"/>
  <c r="AG116" i="2"/>
  <c r="Y116" i="2"/>
  <c r="X116" i="2"/>
  <c r="W116" i="2"/>
  <c r="O116" i="2"/>
  <c r="P116" i="2"/>
  <c r="J116" i="2"/>
  <c r="L116" i="2"/>
  <c r="I116" i="2"/>
  <c r="AL115" i="2"/>
  <c r="AK115" i="2"/>
  <c r="AB115" i="2"/>
  <c r="H115" i="2"/>
  <c r="M115" i="2"/>
  <c r="N115" i="2"/>
  <c r="Y115" i="2"/>
  <c r="X115" i="2"/>
  <c r="W115" i="2"/>
  <c r="O115" i="2"/>
  <c r="P115" i="2"/>
  <c r="J115" i="2"/>
  <c r="L115" i="2"/>
  <c r="I115" i="2"/>
  <c r="AL114" i="2"/>
  <c r="AK114" i="2"/>
  <c r="AB114" i="2"/>
  <c r="S114" i="2"/>
  <c r="H114" i="2"/>
  <c r="M114" i="2"/>
  <c r="N114" i="2"/>
  <c r="AG114" i="2"/>
  <c r="Y114" i="2"/>
  <c r="X114" i="2"/>
  <c r="W114" i="2"/>
  <c r="O114" i="2"/>
  <c r="P114" i="2"/>
  <c r="J114" i="2"/>
  <c r="L114" i="2"/>
  <c r="K114" i="2"/>
  <c r="I114" i="2"/>
  <c r="AL113" i="2"/>
  <c r="AK113" i="2"/>
  <c r="AB113" i="2"/>
  <c r="S113" i="2"/>
  <c r="H113" i="2"/>
  <c r="M113" i="2"/>
  <c r="N113" i="2"/>
  <c r="AG113" i="2"/>
  <c r="Y113" i="2"/>
  <c r="X113" i="2"/>
  <c r="W113" i="2"/>
  <c r="Q113" i="2"/>
  <c r="O113" i="2"/>
  <c r="P113" i="2"/>
  <c r="J113" i="2"/>
  <c r="L113" i="2"/>
  <c r="K113" i="2"/>
  <c r="I113" i="2"/>
  <c r="AL112" i="2"/>
  <c r="AK112" i="2"/>
  <c r="AB112" i="2"/>
  <c r="AC112" i="2"/>
  <c r="AD112" i="2"/>
  <c r="AE112" i="2"/>
  <c r="H112" i="2"/>
  <c r="AG112" i="2" s="1"/>
  <c r="M112" i="2"/>
  <c r="N112" i="2"/>
  <c r="Y112" i="2"/>
  <c r="X112" i="2"/>
  <c r="W112" i="2"/>
  <c r="O112" i="2"/>
  <c r="P112" i="2"/>
  <c r="J112" i="2"/>
  <c r="L112" i="2"/>
  <c r="I112" i="2"/>
  <c r="AL111" i="2"/>
  <c r="AK111" i="2"/>
  <c r="AB111" i="2"/>
  <c r="AC111" i="2"/>
  <c r="AE111" i="2" s="1"/>
  <c r="AD111" i="2"/>
  <c r="AF111" i="2" s="1"/>
  <c r="AH111" i="2" s="1"/>
  <c r="H111" i="2"/>
  <c r="K111" i="2" s="1"/>
  <c r="M111" i="2"/>
  <c r="N111" i="2"/>
  <c r="AG111" i="2"/>
  <c r="AI111" i="2"/>
  <c r="Y111" i="2"/>
  <c r="X111" i="2"/>
  <c r="W111" i="2"/>
  <c r="O111" i="2"/>
  <c r="P111" i="2"/>
  <c r="J111" i="2"/>
  <c r="L111" i="2"/>
  <c r="I111" i="2"/>
  <c r="AL110" i="2"/>
  <c r="AB110" i="2"/>
  <c r="H110" i="2"/>
  <c r="M110" i="2"/>
  <c r="N110" i="2"/>
  <c r="AG110" i="2"/>
  <c r="Y110" i="2"/>
  <c r="X110" i="2"/>
  <c r="W110" i="2"/>
  <c r="O110" i="2"/>
  <c r="P110" i="2"/>
  <c r="J110" i="2"/>
  <c r="L110" i="2"/>
  <c r="K110" i="2"/>
  <c r="I110" i="2"/>
  <c r="AL109" i="2"/>
  <c r="AK109" i="2"/>
  <c r="AB109" i="2"/>
  <c r="S109" i="2"/>
  <c r="H109" i="2"/>
  <c r="M109" i="2"/>
  <c r="N109" i="2"/>
  <c r="AG109" i="2"/>
  <c r="Y109" i="2"/>
  <c r="X109" i="2"/>
  <c r="W109" i="2"/>
  <c r="Q109" i="2"/>
  <c r="O109" i="2"/>
  <c r="P109" i="2"/>
  <c r="J109" i="2"/>
  <c r="L109" i="2"/>
  <c r="K109" i="2"/>
  <c r="I109" i="2"/>
  <c r="AL108" i="2"/>
  <c r="AK108" i="2"/>
  <c r="AB108" i="2"/>
  <c r="H108" i="2"/>
  <c r="M108" i="2"/>
  <c r="N108" i="2"/>
  <c r="Y108" i="2"/>
  <c r="X108" i="2"/>
  <c r="W108" i="2"/>
  <c r="O108" i="2"/>
  <c r="P108" i="2"/>
  <c r="J108" i="2"/>
  <c r="L108" i="2"/>
  <c r="I108" i="2"/>
  <c r="AL107" i="2"/>
  <c r="AK107" i="2"/>
  <c r="AB107" i="2"/>
  <c r="H107" i="2"/>
  <c r="M107" i="2"/>
  <c r="N107" i="2"/>
  <c r="Y107" i="2"/>
  <c r="X107" i="2"/>
  <c r="W107" i="2"/>
  <c r="O107" i="2"/>
  <c r="P107" i="2"/>
  <c r="J107" i="2"/>
  <c r="L107" i="2"/>
  <c r="I107" i="2"/>
  <c r="AL106" i="2"/>
  <c r="AB106" i="2"/>
  <c r="AC106" i="2"/>
  <c r="AD106" i="2"/>
  <c r="AF106" i="2" s="1"/>
  <c r="AH106" i="2" s="1"/>
  <c r="AI106" i="2" s="1"/>
  <c r="AE106" i="2"/>
  <c r="H106" i="2"/>
  <c r="M106" i="2"/>
  <c r="N106" i="2"/>
  <c r="AG106" i="2"/>
  <c r="Y106" i="2"/>
  <c r="X106" i="2"/>
  <c r="W106" i="2"/>
  <c r="O106" i="2"/>
  <c r="P106" i="2"/>
  <c r="J106" i="2"/>
  <c r="L106" i="2"/>
  <c r="K106" i="2"/>
  <c r="I106" i="2"/>
  <c r="AL105" i="2"/>
  <c r="AK105" i="2"/>
  <c r="AB105" i="2"/>
  <c r="S105" i="2"/>
  <c r="H105" i="2"/>
  <c r="K105" i="2" s="1"/>
  <c r="M105" i="2"/>
  <c r="N105" i="2"/>
  <c r="AG105" i="2"/>
  <c r="Y105" i="2"/>
  <c r="X105" i="2"/>
  <c r="W105" i="2"/>
  <c r="O105" i="2"/>
  <c r="P105" i="2"/>
  <c r="J105" i="2"/>
  <c r="L105" i="2"/>
  <c r="I105" i="2"/>
  <c r="AL104" i="2"/>
  <c r="AK104" i="2"/>
  <c r="AB104" i="2"/>
  <c r="AC104" i="2"/>
  <c r="AD104" i="2" s="1"/>
  <c r="S104" i="2"/>
  <c r="H104" i="2"/>
  <c r="K104" i="2" s="1"/>
  <c r="M104" i="2"/>
  <c r="N104" i="2"/>
  <c r="AG104" i="2"/>
  <c r="Y104" i="2"/>
  <c r="X104" i="2"/>
  <c r="W104" i="2"/>
  <c r="Q104" i="2"/>
  <c r="O104" i="2"/>
  <c r="P104" i="2"/>
  <c r="J104" i="2"/>
  <c r="L104" i="2"/>
  <c r="I104" i="2"/>
  <c r="AL103" i="2"/>
  <c r="AK103" i="2"/>
  <c r="AB103" i="2"/>
  <c r="H103" i="2"/>
  <c r="AG103" i="2" s="1"/>
  <c r="M103" i="2"/>
  <c r="N103" i="2"/>
  <c r="Y103" i="2"/>
  <c r="X103" i="2"/>
  <c r="W103" i="2"/>
  <c r="O103" i="2"/>
  <c r="P103" i="2"/>
  <c r="J103" i="2"/>
  <c r="L103" i="2"/>
  <c r="K103" i="2"/>
  <c r="I103" i="2"/>
  <c r="AL102" i="2"/>
  <c r="AK102" i="2"/>
  <c r="AB102" i="2"/>
  <c r="H102" i="2"/>
  <c r="M102" i="2"/>
  <c r="N102" i="2"/>
  <c r="AG102" i="2"/>
  <c r="Y102" i="2"/>
  <c r="X102" i="2"/>
  <c r="W102" i="2"/>
  <c r="O102" i="2"/>
  <c r="P102" i="2"/>
  <c r="J102" i="2"/>
  <c r="L102" i="2"/>
  <c r="K102" i="2"/>
  <c r="I102" i="2"/>
  <c r="AL101" i="2"/>
  <c r="AB101" i="2"/>
  <c r="AC101" i="2"/>
  <c r="AD101" i="2" s="1"/>
  <c r="H101" i="2"/>
  <c r="M101" i="2"/>
  <c r="N101" i="2"/>
  <c r="AG101" i="2"/>
  <c r="Y101" i="2"/>
  <c r="X101" i="2"/>
  <c r="W101" i="2"/>
  <c r="O101" i="2"/>
  <c r="P101" i="2"/>
  <c r="J101" i="2"/>
  <c r="L101" i="2"/>
  <c r="K101" i="2"/>
  <c r="I101" i="2"/>
  <c r="AL100" i="2"/>
  <c r="AK100" i="2"/>
  <c r="AB100" i="2"/>
  <c r="AC100" i="2"/>
  <c r="AD100" i="2" s="1"/>
  <c r="S100" i="2"/>
  <c r="AE100" i="2"/>
  <c r="AF100" i="2"/>
  <c r="AH100" i="2" s="1"/>
  <c r="H100" i="2"/>
  <c r="K100" i="2" s="1"/>
  <c r="M100" i="2"/>
  <c r="N100" i="2"/>
  <c r="Y100" i="2"/>
  <c r="X100" i="2"/>
  <c r="W100" i="2"/>
  <c r="Q100" i="2"/>
  <c r="O100" i="2"/>
  <c r="P100" i="2"/>
  <c r="J100" i="2"/>
  <c r="L100" i="2"/>
  <c r="I100" i="2"/>
  <c r="AL99" i="2"/>
  <c r="AK99" i="2"/>
  <c r="AB99" i="2"/>
  <c r="H99" i="2"/>
  <c r="M99" i="2"/>
  <c r="N99" i="2"/>
  <c r="AG99" i="2"/>
  <c r="Y99" i="2"/>
  <c r="X99" i="2"/>
  <c r="W99" i="2"/>
  <c r="O99" i="2"/>
  <c r="P99" i="2"/>
  <c r="J99" i="2"/>
  <c r="L99" i="2"/>
  <c r="K99" i="2"/>
  <c r="I99" i="2"/>
  <c r="AL98" i="2"/>
  <c r="AK98" i="2"/>
  <c r="AB98" i="2"/>
  <c r="H98" i="2"/>
  <c r="AG98" i="2" s="1"/>
  <c r="M98" i="2"/>
  <c r="N98" i="2"/>
  <c r="Y98" i="2"/>
  <c r="X98" i="2"/>
  <c r="W98" i="2"/>
  <c r="O98" i="2"/>
  <c r="P98" i="2"/>
  <c r="J98" i="2"/>
  <c r="L98" i="2"/>
  <c r="K98" i="2"/>
  <c r="I98" i="2"/>
  <c r="AL97" i="2"/>
  <c r="AB97" i="2"/>
  <c r="H97" i="2"/>
  <c r="M97" i="2"/>
  <c r="N97" i="2"/>
  <c r="AG97" i="2"/>
  <c r="Y97" i="2"/>
  <c r="X97" i="2"/>
  <c r="W97" i="2"/>
  <c r="O97" i="2"/>
  <c r="P97" i="2"/>
  <c r="J97" i="2"/>
  <c r="L97" i="2"/>
  <c r="K97" i="2"/>
  <c r="I97" i="2"/>
  <c r="AL96" i="2"/>
  <c r="AK96" i="2"/>
  <c r="AB96" i="2"/>
  <c r="S96" i="2"/>
  <c r="H96" i="2"/>
  <c r="M96" i="2"/>
  <c r="N96" i="2"/>
  <c r="Y96" i="2"/>
  <c r="X96" i="2"/>
  <c r="W96" i="2"/>
  <c r="O96" i="2"/>
  <c r="P96" i="2"/>
  <c r="J96" i="2"/>
  <c r="L96" i="2"/>
  <c r="I96" i="2"/>
  <c r="AL95" i="2"/>
  <c r="AK95" i="2"/>
  <c r="AB95" i="2"/>
  <c r="S95" i="2"/>
  <c r="H95" i="2"/>
  <c r="K95" i="2" s="1"/>
  <c r="M95" i="2"/>
  <c r="N95" i="2"/>
  <c r="AG95" i="2"/>
  <c r="Y95" i="2"/>
  <c r="X95" i="2"/>
  <c r="W95" i="2"/>
  <c r="Q95" i="2"/>
  <c r="O95" i="2"/>
  <c r="P95" i="2"/>
  <c r="J95" i="2"/>
  <c r="L95" i="2"/>
  <c r="I95" i="2"/>
  <c r="AL94" i="2"/>
  <c r="AK94" i="2"/>
  <c r="AB94" i="2"/>
  <c r="AC94" i="2"/>
  <c r="H94" i="2"/>
  <c r="M94" i="2"/>
  <c r="N94" i="2"/>
  <c r="AG94" i="2"/>
  <c r="Y94" i="2"/>
  <c r="X94" i="2"/>
  <c r="W94" i="2"/>
  <c r="O94" i="2"/>
  <c r="P94" i="2"/>
  <c r="J94" i="2"/>
  <c r="L94" i="2"/>
  <c r="K94" i="2"/>
  <c r="I94" i="2"/>
  <c r="AL93" i="2"/>
  <c r="AK93" i="2"/>
  <c r="AB93" i="2"/>
  <c r="H93" i="2"/>
  <c r="M93" i="2"/>
  <c r="N93" i="2"/>
  <c r="Y93" i="2"/>
  <c r="X93" i="2"/>
  <c r="W93" i="2"/>
  <c r="O93" i="2"/>
  <c r="P93" i="2"/>
  <c r="J93" i="2"/>
  <c r="L93" i="2"/>
  <c r="I93" i="2"/>
  <c r="AL92" i="2"/>
  <c r="AB92" i="2"/>
  <c r="H92" i="2"/>
  <c r="AG92" i="2" s="1"/>
  <c r="M92" i="2"/>
  <c r="N92" i="2"/>
  <c r="Y92" i="2"/>
  <c r="X92" i="2"/>
  <c r="W92" i="2"/>
  <c r="O92" i="2"/>
  <c r="P92" i="2"/>
  <c r="J92" i="2"/>
  <c r="L92" i="2"/>
  <c r="K92" i="2"/>
  <c r="I92" i="2"/>
  <c r="AL91" i="2"/>
  <c r="AK91" i="2"/>
  <c r="AB91" i="2"/>
  <c r="S91" i="2"/>
  <c r="H91" i="2"/>
  <c r="K91" i="2" s="1"/>
  <c r="M91" i="2"/>
  <c r="N91" i="2"/>
  <c r="Y91" i="2"/>
  <c r="X91" i="2"/>
  <c r="W91" i="2"/>
  <c r="Q91" i="2"/>
  <c r="O91" i="2"/>
  <c r="P91" i="2"/>
  <c r="J91" i="2"/>
  <c r="L91" i="2"/>
  <c r="I91" i="2"/>
  <c r="AL90" i="2"/>
  <c r="AK90" i="2"/>
  <c r="AB90" i="2"/>
  <c r="H90" i="2"/>
  <c r="K90" i="2" s="1"/>
  <c r="M90" i="2"/>
  <c r="N90" i="2"/>
  <c r="AG90" i="2"/>
  <c r="Y90" i="2"/>
  <c r="X90" i="2"/>
  <c r="W90" i="2"/>
  <c r="O90" i="2"/>
  <c r="P90" i="2"/>
  <c r="J90" i="2"/>
  <c r="L90" i="2"/>
  <c r="I90" i="2"/>
  <c r="AL89" i="2"/>
  <c r="AB89" i="2"/>
  <c r="AC89" i="2"/>
  <c r="H89" i="2"/>
  <c r="K89" i="2" s="1"/>
  <c r="M89" i="2"/>
  <c r="N89" i="2"/>
  <c r="Y89" i="2"/>
  <c r="X89" i="2"/>
  <c r="W89" i="2"/>
  <c r="O89" i="2"/>
  <c r="P89" i="2"/>
  <c r="J89" i="2"/>
  <c r="L89" i="2"/>
  <c r="I89" i="2"/>
  <c r="AL88" i="2"/>
  <c r="AK88" i="2"/>
  <c r="AB88" i="2"/>
  <c r="S88" i="2"/>
  <c r="H88" i="2"/>
  <c r="M88" i="2"/>
  <c r="N88" i="2"/>
  <c r="AG88" i="2"/>
  <c r="Y88" i="2"/>
  <c r="X88" i="2"/>
  <c r="W88" i="2"/>
  <c r="O88" i="2"/>
  <c r="P88" i="2"/>
  <c r="J88" i="2"/>
  <c r="L88" i="2"/>
  <c r="K88" i="2"/>
  <c r="I88" i="2"/>
  <c r="AL87" i="2"/>
  <c r="AK87" i="2"/>
  <c r="AB87" i="2"/>
  <c r="AC87" i="2"/>
  <c r="S87" i="2"/>
  <c r="H87" i="2"/>
  <c r="M87" i="2"/>
  <c r="N87" i="2"/>
  <c r="AG87" i="2"/>
  <c r="Y87" i="2"/>
  <c r="X87" i="2"/>
  <c r="W87" i="2"/>
  <c r="Q87" i="2"/>
  <c r="O87" i="2"/>
  <c r="P87" i="2"/>
  <c r="J87" i="2"/>
  <c r="L87" i="2"/>
  <c r="K87" i="2"/>
  <c r="I87" i="2"/>
  <c r="AL86" i="2"/>
  <c r="AK86" i="2"/>
  <c r="AB86" i="2"/>
  <c r="AC86" i="2"/>
  <c r="AD86" i="2"/>
  <c r="AF86" i="2" s="1"/>
  <c r="AH86" i="2" s="1"/>
  <c r="AI86" i="2" s="1"/>
  <c r="S86" i="2"/>
  <c r="AE86" i="2"/>
  <c r="H86" i="2"/>
  <c r="AG86" i="2" s="1"/>
  <c r="M86" i="2"/>
  <c r="N86" i="2"/>
  <c r="Y86" i="2"/>
  <c r="X86" i="2"/>
  <c r="W86" i="2"/>
  <c r="Q86" i="2"/>
  <c r="O86" i="2"/>
  <c r="P86" i="2"/>
  <c r="J86" i="2"/>
  <c r="L86" i="2"/>
  <c r="K86" i="2"/>
  <c r="I86" i="2"/>
  <c r="AL85" i="2"/>
  <c r="AK85" i="2"/>
  <c r="AB85" i="2"/>
  <c r="H85" i="2"/>
  <c r="K85" i="2" s="1"/>
  <c r="M85" i="2"/>
  <c r="N85" i="2"/>
  <c r="Y85" i="2"/>
  <c r="X85" i="2"/>
  <c r="W85" i="2"/>
  <c r="O85" i="2"/>
  <c r="P85" i="2"/>
  <c r="J85" i="2"/>
  <c r="L85" i="2"/>
  <c r="I85" i="2"/>
  <c r="AL84" i="2"/>
  <c r="AK84" i="2"/>
  <c r="AB84" i="2"/>
  <c r="H84" i="2"/>
  <c r="K84" i="2" s="1"/>
  <c r="M84" i="2"/>
  <c r="N84" i="2"/>
  <c r="AG84" i="2"/>
  <c r="Y84" i="2"/>
  <c r="X84" i="2"/>
  <c r="W84" i="2"/>
  <c r="O84" i="2"/>
  <c r="P84" i="2"/>
  <c r="J84" i="2"/>
  <c r="L84" i="2"/>
  <c r="I84" i="2"/>
  <c r="AL83" i="2"/>
  <c r="AB83" i="2"/>
  <c r="H83" i="2"/>
  <c r="M83" i="2"/>
  <c r="N83" i="2"/>
  <c r="AG83" i="2"/>
  <c r="Y83" i="2"/>
  <c r="X83" i="2"/>
  <c r="W83" i="2"/>
  <c r="O83" i="2"/>
  <c r="P83" i="2"/>
  <c r="J83" i="2"/>
  <c r="L83" i="2"/>
  <c r="K83" i="2"/>
  <c r="I83" i="2"/>
  <c r="AL82" i="2"/>
  <c r="AK82" i="2"/>
  <c r="AB82" i="2"/>
  <c r="AC82" i="2"/>
  <c r="S82" i="2"/>
  <c r="H82" i="2"/>
  <c r="AG82" i="2" s="1"/>
  <c r="M82" i="2"/>
  <c r="N82" i="2"/>
  <c r="Y82" i="2"/>
  <c r="X82" i="2"/>
  <c r="W82" i="2"/>
  <c r="Q82" i="2"/>
  <c r="O82" i="2"/>
  <c r="P82" i="2"/>
  <c r="J82" i="2"/>
  <c r="L82" i="2"/>
  <c r="K82" i="2"/>
  <c r="I82" i="2"/>
  <c r="AL81" i="2"/>
  <c r="AK81" i="2"/>
  <c r="AB81" i="2"/>
  <c r="AC81" i="2"/>
  <c r="AE81" i="2" s="1"/>
  <c r="AD81" i="2"/>
  <c r="H81" i="2"/>
  <c r="M81" i="2"/>
  <c r="N81" i="2"/>
  <c r="AG81" i="2"/>
  <c r="Y81" i="2"/>
  <c r="X81" i="2"/>
  <c r="W81" i="2"/>
  <c r="O81" i="2"/>
  <c r="P81" i="2"/>
  <c r="J81" i="2"/>
  <c r="L81" i="2"/>
  <c r="K81" i="2"/>
  <c r="I81" i="2"/>
  <c r="AL80" i="2"/>
  <c r="AK80" i="2"/>
  <c r="AB80" i="2"/>
  <c r="H80" i="2"/>
  <c r="M80" i="2"/>
  <c r="N80" i="2"/>
  <c r="AG80" i="2"/>
  <c r="Y80" i="2"/>
  <c r="X80" i="2"/>
  <c r="W80" i="2"/>
  <c r="O80" i="2"/>
  <c r="P80" i="2"/>
  <c r="J80" i="2"/>
  <c r="L80" i="2"/>
  <c r="K80" i="2"/>
  <c r="I80" i="2"/>
  <c r="AL79" i="2"/>
  <c r="AB79" i="2"/>
  <c r="H79" i="2"/>
  <c r="K79" i="2" s="1"/>
  <c r="M79" i="2"/>
  <c r="N79" i="2"/>
  <c r="Y79" i="2"/>
  <c r="X79" i="2"/>
  <c r="W79" i="2"/>
  <c r="O79" i="2"/>
  <c r="P79" i="2"/>
  <c r="J79" i="2"/>
  <c r="L79" i="2"/>
  <c r="I79" i="2"/>
  <c r="AL78" i="2"/>
  <c r="AK78" i="2"/>
  <c r="AB78" i="2"/>
  <c r="S78" i="2"/>
  <c r="H78" i="2"/>
  <c r="M78" i="2"/>
  <c r="N78" i="2"/>
  <c r="AG78" i="2"/>
  <c r="Y78" i="2"/>
  <c r="X78" i="2"/>
  <c r="W78" i="2"/>
  <c r="Q78" i="2"/>
  <c r="O78" i="2"/>
  <c r="P78" i="2"/>
  <c r="J78" i="2"/>
  <c r="L78" i="2"/>
  <c r="K78" i="2"/>
  <c r="I78" i="2"/>
  <c r="AL77" i="2"/>
  <c r="AK77" i="2"/>
  <c r="AB77" i="2"/>
  <c r="AC77" i="2"/>
  <c r="S77" i="2"/>
  <c r="H77" i="2"/>
  <c r="M77" i="2"/>
  <c r="N77" i="2"/>
  <c r="Q77" i="2"/>
  <c r="O77" i="2"/>
  <c r="P77" i="2"/>
  <c r="J77" i="2"/>
  <c r="L77" i="2"/>
  <c r="I77" i="2"/>
  <c r="AL76" i="2"/>
  <c r="AK76" i="2"/>
  <c r="AB76" i="2"/>
  <c r="S76" i="2"/>
  <c r="H76" i="2"/>
  <c r="M76" i="2"/>
  <c r="N76" i="2"/>
  <c r="AG76" i="2"/>
  <c r="Y76" i="2"/>
  <c r="X76" i="2"/>
  <c r="W76" i="2"/>
  <c r="Q76" i="2"/>
  <c r="O76" i="2"/>
  <c r="P76" i="2"/>
  <c r="J76" i="2"/>
  <c r="L76" i="2"/>
  <c r="K76" i="2"/>
  <c r="I76" i="2"/>
  <c r="AL75" i="2"/>
  <c r="AK75" i="2"/>
  <c r="AB75" i="2"/>
  <c r="AC75" i="2"/>
  <c r="AD75" i="2"/>
  <c r="AF75" i="2" s="1"/>
  <c r="AH75" i="2" s="1"/>
  <c r="AI75" i="2" s="1"/>
  <c r="S75" i="2"/>
  <c r="AE75" i="2"/>
  <c r="H75" i="2"/>
  <c r="M75" i="2"/>
  <c r="N75" i="2"/>
  <c r="O75" i="2"/>
  <c r="P75" i="2"/>
  <c r="AG75" i="2"/>
  <c r="Y75" i="2"/>
  <c r="X75" i="2"/>
  <c r="W75" i="2"/>
  <c r="Q75" i="2"/>
  <c r="J75" i="2"/>
  <c r="L75" i="2"/>
  <c r="K75" i="2"/>
  <c r="I75" i="2"/>
  <c r="AL74" i="2"/>
  <c r="AK74" i="2"/>
  <c r="AB74" i="2"/>
  <c r="AC74" i="2"/>
  <c r="AE74" i="2" s="1"/>
  <c r="AD74" i="2"/>
  <c r="AF74" i="2" s="1"/>
  <c r="AH74" i="2" s="1"/>
  <c r="S74" i="2"/>
  <c r="H74" i="2"/>
  <c r="AG74" i="2" s="1"/>
  <c r="M74" i="2"/>
  <c r="N74" i="2"/>
  <c r="O74" i="2"/>
  <c r="P74" i="2"/>
  <c r="Y74" i="2"/>
  <c r="X74" i="2"/>
  <c r="W74" i="2"/>
  <c r="Q74" i="2"/>
  <c r="J74" i="2"/>
  <c r="L74" i="2"/>
  <c r="K74" i="2"/>
  <c r="I74" i="2"/>
  <c r="AL73" i="2"/>
  <c r="AK73" i="2"/>
  <c r="AB73" i="2"/>
  <c r="S73" i="2"/>
  <c r="H73" i="2"/>
  <c r="M73" i="2"/>
  <c r="N73" i="2"/>
  <c r="Y73" i="2"/>
  <c r="X73" i="2"/>
  <c r="W73" i="2"/>
  <c r="Q73" i="2"/>
  <c r="O73" i="2"/>
  <c r="P73" i="2"/>
  <c r="J73" i="2"/>
  <c r="L73" i="2"/>
  <c r="I73" i="2"/>
  <c r="AL72" i="2"/>
  <c r="AK72" i="2"/>
  <c r="AB72" i="2"/>
  <c r="AC72" i="2"/>
  <c r="AD72" i="2" s="1"/>
  <c r="S72" i="2"/>
  <c r="H72" i="2"/>
  <c r="K72" i="2" s="1"/>
  <c r="M72" i="2"/>
  <c r="N72" i="2"/>
  <c r="AG72" i="2"/>
  <c r="Y72" i="2"/>
  <c r="X72" i="2"/>
  <c r="W72" i="2"/>
  <c r="Q72" i="2"/>
  <c r="O72" i="2"/>
  <c r="P72" i="2"/>
  <c r="J72" i="2"/>
  <c r="L72" i="2"/>
  <c r="I72" i="2"/>
  <c r="AL71" i="2"/>
  <c r="AK71" i="2"/>
  <c r="AB71" i="2"/>
  <c r="S71" i="2"/>
  <c r="H71" i="2"/>
  <c r="M71" i="2"/>
  <c r="N71" i="2"/>
  <c r="Y71" i="2"/>
  <c r="X71" i="2"/>
  <c r="W71" i="2"/>
  <c r="O71" i="2"/>
  <c r="P71" i="2"/>
  <c r="J71" i="2"/>
  <c r="L71" i="2"/>
  <c r="I71" i="2"/>
  <c r="AL70" i="2"/>
  <c r="AK70" i="2"/>
  <c r="AB70" i="2"/>
  <c r="S70" i="2"/>
  <c r="H70" i="2"/>
  <c r="AG70" i="2" s="1"/>
  <c r="M70" i="2"/>
  <c r="N70" i="2"/>
  <c r="Y70" i="2"/>
  <c r="X70" i="2"/>
  <c r="W70" i="2"/>
  <c r="Q70" i="2"/>
  <c r="O70" i="2"/>
  <c r="P70" i="2"/>
  <c r="J70" i="2"/>
  <c r="L70" i="2"/>
  <c r="K70" i="2"/>
  <c r="I70" i="2"/>
  <c r="AL69" i="2"/>
  <c r="AK69" i="2"/>
  <c r="AB69" i="2"/>
  <c r="H69" i="2"/>
  <c r="K69" i="2" s="1"/>
  <c r="M69" i="2"/>
  <c r="N69" i="2"/>
  <c r="AG69" i="2"/>
  <c r="Y69" i="2"/>
  <c r="X69" i="2"/>
  <c r="W69" i="2"/>
  <c r="O69" i="2"/>
  <c r="P69" i="2"/>
  <c r="J69" i="2"/>
  <c r="L69" i="2"/>
  <c r="I69" i="2"/>
  <c r="AL68" i="2"/>
  <c r="AK68" i="2"/>
  <c r="AB68" i="2"/>
  <c r="AC68" i="2"/>
  <c r="AE68" i="2" s="1"/>
  <c r="AD68" i="2"/>
  <c r="H68" i="2"/>
  <c r="K68" i="2" s="1"/>
  <c r="M68" i="2"/>
  <c r="N68" i="2"/>
  <c r="AG68" i="2"/>
  <c r="Y68" i="2"/>
  <c r="X68" i="2"/>
  <c r="W68" i="2"/>
  <c r="O68" i="2"/>
  <c r="P68" i="2"/>
  <c r="J68" i="2"/>
  <c r="L68" i="2"/>
  <c r="I68" i="2"/>
  <c r="AL67" i="2"/>
  <c r="AB67" i="2"/>
  <c r="AC67" i="2"/>
  <c r="AD67" i="2" s="1"/>
  <c r="AE67" i="2"/>
  <c r="H67" i="2"/>
  <c r="K67" i="2" s="1"/>
  <c r="M67" i="2"/>
  <c r="N67" i="2"/>
  <c r="Y67" i="2"/>
  <c r="X67" i="2"/>
  <c r="W67" i="2"/>
  <c r="O67" i="2"/>
  <c r="P67" i="2"/>
  <c r="J67" i="2"/>
  <c r="L67" i="2"/>
  <c r="I67" i="2"/>
  <c r="AL66" i="2"/>
  <c r="AK66" i="2"/>
  <c r="AB66" i="2"/>
  <c r="AC66" i="2"/>
  <c r="AD66" i="2"/>
  <c r="AF66" i="2" s="1"/>
  <c r="AH66" i="2" s="1"/>
  <c r="AI66" i="2" s="1"/>
  <c r="S66" i="2"/>
  <c r="AE66" i="2"/>
  <c r="H66" i="2"/>
  <c r="M66" i="2"/>
  <c r="N66" i="2"/>
  <c r="AG66" i="2"/>
  <c r="Y66" i="2"/>
  <c r="X66" i="2"/>
  <c r="W66" i="2"/>
  <c r="Q66" i="2"/>
  <c r="O66" i="2"/>
  <c r="P66" i="2"/>
  <c r="J66" i="2"/>
  <c r="L66" i="2"/>
  <c r="K66" i="2"/>
  <c r="I66" i="2"/>
  <c r="AL65" i="2"/>
  <c r="AK65" i="2"/>
  <c r="AB65" i="2"/>
  <c r="H65" i="2"/>
  <c r="AG65" i="2" s="1"/>
  <c r="M65" i="2"/>
  <c r="N65" i="2"/>
  <c r="Y65" i="2"/>
  <c r="X65" i="2"/>
  <c r="W65" i="2"/>
  <c r="O65" i="2"/>
  <c r="P65" i="2"/>
  <c r="J65" i="2"/>
  <c r="L65" i="2"/>
  <c r="K65" i="2"/>
  <c r="I65" i="2"/>
  <c r="AL64" i="2"/>
  <c r="AB64" i="2"/>
  <c r="H64" i="2"/>
  <c r="K64" i="2" s="1"/>
  <c r="M64" i="2"/>
  <c r="N64" i="2"/>
  <c r="AG64" i="2"/>
  <c r="Y64" i="2"/>
  <c r="X64" i="2"/>
  <c r="W64" i="2"/>
  <c r="O64" i="2"/>
  <c r="P64" i="2"/>
  <c r="J64" i="2"/>
  <c r="L64" i="2"/>
  <c r="I64" i="2"/>
  <c r="AL63" i="2"/>
  <c r="AK63" i="2"/>
  <c r="AB63" i="2"/>
  <c r="S63" i="2"/>
  <c r="H63" i="2"/>
  <c r="K63" i="2" s="1"/>
  <c r="M63" i="2"/>
  <c r="N63" i="2"/>
  <c r="AG63" i="2"/>
  <c r="Y63" i="2"/>
  <c r="X63" i="2"/>
  <c r="W63" i="2"/>
  <c r="O63" i="2"/>
  <c r="P63" i="2"/>
  <c r="J63" i="2"/>
  <c r="L63" i="2"/>
  <c r="I63" i="2"/>
  <c r="AL62" i="2"/>
  <c r="AK62" i="2"/>
  <c r="AB62" i="2"/>
  <c r="S62" i="2"/>
  <c r="H62" i="2"/>
  <c r="K62" i="2" s="1"/>
  <c r="M62" i="2"/>
  <c r="N62" i="2"/>
  <c r="Y62" i="2"/>
  <c r="X62" i="2"/>
  <c r="W62" i="2"/>
  <c r="Q62" i="2"/>
  <c r="O62" i="2"/>
  <c r="P62" i="2"/>
  <c r="J62" i="2"/>
  <c r="L62" i="2"/>
  <c r="I62" i="2"/>
  <c r="AL61" i="2"/>
  <c r="AK61" i="2"/>
  <c r="AB61" i="2"/>
  <c r="H61" i="2"/>
  <c r="M61" i="2"/>
  <c r="N61" i="2"/>
  <c r="AG61" i="2"/>
  <c r="Y61" i="2"/>
  <c r="X61" i="2"/>
  <c r="W61" i="2"/>
  <c r="O61" i="2"/>
  <c r="P61" i="2"/>
  <c r="J61" i="2"/>
  <c r="L61" i="2"/>
  <c r="K61" i="2"/>
  <c r="I61" i="2"/>
  <c r="AL60" i="2"/>
  <c r="AK60" i="2"/>
  <c r="AB60" i="2"/>
  <c r="H60" i="2"/>
  <c r="M60" i="2"/>
  <c r="N60" i="2"/>
  <c r="AG60" i="2"/>
  <c r="Y60" i="2"/>
  <c r="X60" i="2"/>
  <c r="W60" i="2"/>
  <c r="O60" i="2"/>
  <c r="P60" i="2"/>
  <c r="J60" i="2"/>
  <c r="L60" i="2"/>
  <c r="K60" i="2"/>
  <c r="I60" i="2"/>
  <c r="AL59" i="2"/>
  <c r="AB59" i="2"/>
  <c r="AC59" i="2"/>
  <c r="AE59" i="2" s="1"/>
  <c r="AD59" i="2"/>
  <c r="AF59" i="2" s="1"/>
  <c r="AH59" i="2" s="1"/>
  <c r="H59" i="2"/>
  <c r="M59" i="2"/>
  <c r="N59" i="2"/>
  <c r="Y59" i="2"/>
  <c r="X59" i="2"/>
  <c r="W59" i="2"/>
  <c r="O59" i="2"/>
  <c r="P59" i="2"/>
  <c r="J59" i="2"/>
  <c r="L59" i="2"/>
  <c r="I59" i="2"/>
  <c r="AL58" i="2"/>
  <c r="AK58" i="2"/>
  <c r="AB58" i="2"/>
  <c r="AC58" i="2"/>
  <c r="AD58" i="2"/>
  <c r="S58" i="2"/>
  <c r="AE58" i="2"/>
  <c r="AF58" i="2"/>
  <c r="AH58" i="2"/>
  <c r="H58" i="2"/>
  <c r="K58" i="2" s="1"/>
  <c r="M58" i="2"/>
  <c r="N58" i="2"/>
  <c r="AG58" i="2"/>
  <c r="AI58" i="2"/>
  <c r="Y58" i="2"/>
  <c r="X58" i="2"/>
  <c r="W58" i="2"/>
  <c r="Q58" i="2"/>
  <c r="O58" i="2"/>
  <c r="P58" i="2"/>
  <c r="J58" i="2"/>
  <c r="L58" i="2"/>
  <c r="I58" i="2"/>
  <c r="AL57" i="2"/>
  <c r="AK57" i="2"/>
  <c r="AB57" i="2"/>
  <c r="H57" i="2"/>
  <c r="K57" i="2" s="1"/>
  <c r="M57" i="2"/>
  <c r="N57" i="2"/>
  <c r="AG57" i="2"/>
  <c r="Y57" i="2"/>
  <c r="X57" i="2"/>
  <c r="W57" i="2"/>
  <c r="O57" i="2"/>
  <c r="P57" i="2"/>
  <c r="J57" i="2"/>
  <c r="L57" i="2"/>
  <c r="I57" i="2"/>
  <c r="AL56" i="2"/>
  <c r="AK56" i="2"/>
  <c r="AB56" i="2"/>
  <c r="H56" i="2"/>
  <c r="M56" i="2"/>
  <c r="N56" i="2"/>
  <c r="AG56" i="2"/>
  <c r="Y56" i="2"/>
  <c r="X56" i="2"/>
  <c r="W56" i="2"/>
  <c r="O56" i="2"/>
  <c r="P56" i="2"/>
  <c r="J56" i="2"/>
  <c r="L56" i="2"/>
  <c r="K56" i="2"/>
  <c r="I56" i="2"/>
  <c r="AL55" i="2"/>
  <c r="AB55" i="2"/>
  <c r="AC55" i="2"/>
  <c r="AE55" i="2" s="1"/>
  <c r="AD55" i="2"/>
  <c r="AF55" i="2" s="1"/>
  <c r="AH55" i="2" s="1"/>
  <c r="H55" i="2"/>
  <c r="AG55" i="2" s="1"/>
  <c r="M55" i="2"/>
  <c r="N55" i="2"/>
  <c r="Y55" i="2"/>
  <c r="X55" i="2"/>
  <c r="W55" i="2"/>
  <c r="O55" i="2"/>
  <c r="P55" i="2"/>
  <c r="J55" i="2"/>
  <c r="L55" i="2"/>
  <c r="K55" i="2"/>
  <c r="I55" i="2"/>
  <c r="AL54" i="2"/>
  <c r="AK54" i="2"/>
  <c r="AB54" i="2"/>
  <c r="AC54" i="2"/>
  <c r="AD54" i="2" s="1"/>
  <c r="S54" i="2"/>
  <c r="H54" i="2"/>
  <c r="M54" i="2"/>
  <c r="N54" i="2"/>
  <c r="Y54" i="2"/>
  <c r="X54" i="2"/>
  <c r="W54" i="2"/>
  <c r="Q54" i="2"/>
  <c r="O54" i="2"/>
  <c r="P54" i="2"/>
  <c r="J54" i="2"/>
  <c r="L54" i="2"/>
  <c r="I54" i="2"/>
  <c r="AL53" i="2"/>
  <c r="AK53" i="2"/>
  <c r="AB53" i="2"/>
  <c r="AC53" i="2"/>
  <c r="AD53" i="2" s="1"/>
  <c r="S53" i="2"/>
  <c r="H53" i="2"/>
  <c r="K53" i="2" s="1"/>
  <c r="M53" i="2"/>
  <c r="N53" i="2"/>
  <c r="Y53" i="2"/>
  <c r="X53" i="2"/>
  <c r="W53" i="2"/>
  <c r="Q53" i="2"/>
  <c r="O53" i="2"/>
  <c r="P53" i="2"/>
  <c r="J53" i="2"/>
  <c r="L53" i="2"/>
  <c r="I53" i="2"/>
  <c r="AL52" i="2"/>
  <c r="AK52" i="2"/>
  <c r="AB52" i="2"/>
  <c r="AC52" i="2"/>
  <c r="AE52" i="2" s="1"/>
  <c r="S52" i="2"/>
  <c r="H52" i="2"/>
  <c r="K52" i="2" s="1"/>
  <c r="M52" i="2"/>
  <c r="N52" i="2"/>
  <c r="Y52" i="2"/>
  <c r="X52" i="2"/>
  <c r="W52" i="2"/>
  <c r="Q52" i="2"/>
  <c r="O52" i="2"/>
  <c r="P52" i="2"/>
  <c r="J52" i="2"/>
  <c r="L52" i="2"/>
  <c r="I52" i="2"/>
  <c r="AL51" i="2"/>
  <c r="AK51" i="2"/>
  <c r="AB51" i="2"/>
  <c r="S51" i="2"/>
  <c r="H51" i="2"/>
  <c r="K51" i="2" s="1"/>
  <c r="M51" i="2"/>
  <c r="N51" i="2"/>
  <c r="AG51" i="2"/>
  <c r="Y51" i="2"/>
  <c r="X51" i="2"/>
  <c r="W51" i="2"/>
  <c r="Q51" i="2"/>
  <c r="O51" i="2"/>
  <c r="P51" i="2"/>
  <c r="J51" i="2"/>
  <c r="L51" i="2"/>
  <c r="I51" i="2"/>
  <c r="AL50" i="2"/>
  <c r="AK50" i="2"/>
  <c r="AB50" i="2"/>
  <c r="S50" i="2"/>
  <c r="H50" i="2"/>
  <c r="AG50" i="2" s="1"/>
  <c r="M50" i="2"/>
  <c r="N50" i="2"/>
  <c r="Y50" i="2"/>
  <c r="X50" i="2"/>
  <c r="W50" i="2"/>
  <c r="Q50" i="2"/>
  <c r="O50" i="2"/>
  <c r="P50" i="2"/>
  <c r="J50" i="2"/>
  <c r="L50" i="2"/>
  <c r="K50" i="2"/>
  <c r="I50" i="2"/>
  <c r="AL49" i="2"/>
  <c r="AK49" i="2"/>
  <c r="AB49" i="2"/>
  <c r="S49" i="2"/>
  <c r="H49" i="2"/>
  <c r="M49" i="2"/>
  <c r="N49" i="2"/>
  <c r="AG49" i="2"/>
  <c r="Y49" i="2"/>
  <c r="X49" i="2"/>
  <c r="W49" i="2"/>
  <c r="Q49" i="2"/>
  <c r="O49" i="2"/>
  <c r="P49" i="2"/>
  <c r="J49" i="2"/>
  <c r="L49" i="2"/>
  <c r="K49" i="2"/>
  <c r="I49" i="2"/>
  <c r="AL48" i="2"/>
  <c r="AK48" i="2"/>
  <c r="AB48" i="2"/>
  <c r="AC48" i="2"/>
  <c r="AD48" i="2" s="1"/>
  <c r="S48" i="2"/>
  <c r="H48" i="2"/>
  <c r="M48" i="2"/>
  <c r="N48" i="2"/>
  <c r="AG48" i="2"/>
  <c r="Y48" i="2"/>
  <c r="X48" i="2"/>
  <c r="W48" i="2"/>
  <c r="O48" i="2"/>
  <c r="P48" i="2"/>
  <c r="J48" i="2"/>
  <c r="L48" i="2"/>
  <c r="K48" i="2"/>
  <c r="I48" i="2"/>
  <c r="AL47" i="2"/>
  <c r="AK47" i="2"/>
  <c r="AB47" i="2"/>
  <c r="AC47" i="2"/>
  <c r="AD47" i="2"/>
  <c r="S47" i="2"/>
  <c r="AE47" i="2"/>
  <c r="AF47" i="2"/>
  <c r="AH47" i="2"/>
  <c r="H47" i="2"/>
  <c r="K47" i="2" s="1"/>
  <c r="M47" i="2"/>
  <c r="N47" i="2"/>
  <c r="Q47" i="2"/>
  <c r="P47" i="2"/>
  <c r="J47" i="2"/>
  <c r="L47" i="2"/>
  <c r="I47" i="2"/>
  <c r="AL46" i="2"/>
  <c r="AK46" i="2"/>
  <c r="AB46" i="2"/>
  <c r="AC46" i="2"/>
  <c r="AD46" i="2"/>
  <c r="S46" i="2"/>
  <c r="AE46" i="2"/>
  <c r="AF46" i="2" s="1"/>
  <c r="AH46" i="2" s="1"/>
  <c r="H46" i="2"/>
  <c r="K46" i="2" s="1"/>
  <c r="M46" i="2"/>
  <c r="N46" i="2"/>
  <c r="AG46" i="2"/>
  <c r="AI46" i="2"/>
  <c r="Y46" i="2"/>
  <c r="X46" i="2"/>
  <c r="W46" i="2"/>
  <c r="Q46" i="2"/>
  <c r="O46" i="2"/>
  <c r="P46" i="2"/>
  <c r="J46" i="2"/>
  <c r="L46" i="2"/>
  <c r="I46" i="2"/>
  <c r="AL45" i="2"/>
  <c r="AK45" i="2"/>
  <c r="AB45" i="2"/>
  <c r="H45" i="2"/>
  <c r="M45" i="2"/>
  <c r="N45" i="2"/>
  <c r="AG45" i="2"/>
  <c r="Y45" i="2"/>
  <c r="X45" i="2"/>
  <c r="W45" i="2"/>
  <c r="O45" i="2"/>
  <c r="P45" i="2"/>
  <c r="J45" i="2"/>
  <c r="L45" i="2"/>
  <c r="K45" i="2"/>
  <c r="I45" i="2"/>
  <c r="AL44" i="2"/>
  <c r="AK44" i="2"/>
  <c r="AB44" i="2"/>
  <c r="AC44" i="2"/>
  <c r="AE44" i="2" s="1"/>
  <c r="AD44" i="2"/>
  <c r="AF44" i="2" s="1"/>
  <c r="AH44" i="2" s="1"/>
  <c r="H44" i="2"/>
  <c r="AG44" i="2" s="1"/>
  <c r="M44" i="2"/>
  <c r="N44" i="2"/>
  <c r="Y44" i="2"/>
  <c r="X44" i="2"/>
  <c r="W44" i="2"/>
  <c r="O44" i="2"/>
  <c r="P44" i="2"/>
  <c r="J44" i="2"/>
  <c r="L44" i="2"/>
  <c r="K44" i="2"/>
  <c r="I44" i="2"/>
  <c r="AL43" i="2"/>
  <c r="AB43" i="2"/>
  <c r="AC43" i="2"/>
  <c r="AD43" i="2"/>
  <c r="AE43" i="2"/>
  <c r="AF43" i="2" s="1"/>
  <c r="AH43" i="2" s="1"/>
  <c r="H43" i="2"/>
  <c r="M43" i="2"/>
  <c r="N43" i="2"/>
  <c r="Y43" i="2"/>
  <c r="X43" i="2"/>
  <c r="W43" i="2"/>
  <c r="O43" i="2"/>
  <c r="P43" i="2"/>
  <c r="J43" i="2"/>
  <c r="L43" i="2"/>
  <c r="I43" i="2"/>
  <c r="AL42" i="2"/>
  <c r="AK42" i="2"/>
  <c r="AB42" i="2"/>
  <c r="S42" i="2"/>
  <c r="H42" i="2"/>
  <c r="K42" i="2" s="1"/>
  <c r="M42" i="2"/>
  <c r="N42" i="2"/>
  <c r="Y42" i="2"/>
  <c r="X42" i="2"/>
  <c r="W42" i="2"/>
  <c r="Q42" i="2"/>
  <c r="O42" i="2"/>
  <c r="P42" i="2"/>
  <c r="J42" i="2"/>
  <c r="L42" i="2"/>
  <c r="I42" i="2"/>
  <c r="AK41" i="2"/>
  <c r="AB41" i="2"/>
  <c r="AC41" i="2"/>
  <c r="AD41" i="2" s="1"/>
  <c r="AF41" i="2" s="1"/>
  <c r="AE41" i="2"/>
  <c r="AH41" i="2"/>
  <c r="H41" i="2"/>
  <c r="K41" i="2" s="1"/>
  <c r="M41" i="2"/>
  <c r="N41" i="2"/>
  <c r="AG41" i="2"/>
  <c r="AI41" i="2"/>
  <c r="Y41" i="2"/>
  <c r="X41" i="2"/>
  <c r="W41" i="2"/>
  <c r="O41" i="2"/>
  <c r="P41" i="2"/>
  <c r="J41" i="2"/>
  <c r="L41" i="2"/>
  <c r="I41" i="2"/>
  <c r="AL40" i="2"/>
  <c r="AK40" i="2"/>
  <c r="AB40" i="2"/>
  <c r="H40" i="2"/>
  <c r="AG40" i="2" s="1"/>
  <c r="M40" i="2"/>
  <c r="N40" i="2"/>
  <c r="Y40" i="2"/>
  <c r="X40" i="2"/>
  <c r="W40" i="2"/>
  <c r="O40" i="2"/>
  <c r="P40" i="2"/>
  <c r="J40" i="2"/>
  <c r="L40" i="2"/>
  <c r="K40" i="2"/>
  <c r="I40" i="2"/>
  <c r="AL39" i="2"/>
  <c r="AB39" i="2"/>
  <c r="AC39" i="2"/>
  <c r="AE39" i="2" s="1"/>
  <c r="AD39" i="2"/>
  <c r="AF39" i="2" s="1"/>
  <c r="AH39" i="2" s="1"/>
  <c r="AI39" i="2" s="1"/>
  <c r="H39" i="2"/>
  <c r="M39" i="2"/>
  <c r="N39" i="2"/>
  <c r="AG39" i="2"/>
  <c r="Y39" i="2"/>
  <c r="X39" i="2"/>
  <c r="W39" i="2"/>
  <c r="O39" i="2"/>
  <c r="P39" i="2"/>
  <c r="J39" i="2"/>
  <c r="L39" i="2"/>
  <c r="K39" i="2"/>
  <c r="I39" i="2"/>
  <c r="AL38" i="2"/>
  <c r="AK38" i="2"/>
  <c r="AB38" i="2"/>
  <c r="AC38" i="2"/>
  <c r="AD38" i="2" s="1"/>
  <c r="AF38" i="2" s="1"/>
  <c r="AH38" i="2" s="1"/>
  <c r="S38" i="2"/>
  <c r="AE38" i="2"/>
  <c r="H38" i="2"/>
  <c r="M38" i="2"/>
  <c r="N38" i="2"/>
  <c r="Y38" i="2"/>
  <c r="X38" i="2"/>
  <c r="W38" i="2"/>
  <c r="Q38" i="2"/>
  <c r="O38" i="2"/>
  <c r="P38" i="2"/>
  <c r="J38" i="2"/>
  <c r="L38" i="2"/>
  <c r="I38" i="2"/>
  <c r="AL37" i="2"/>
  <c r="AK37" i="2"/>
  <c r="AB37" i="2"/>
  <c r="S37" i="2"/>
  <c r="H37" i="2"/>
  <c r="K37" i="2" s="1"/>
  <c r="M37" i="2"/>
  <c r="N37" i="2"/>
  <c r="AG37" i="2"/>
  <c r="Y37" i="2"/>
  <c r="X37" i="2"/>
  <c r="W37" i="2"/>
  <c r="Q37" i="2"/>
  <c r="O37" i="2"/>
  <c r="P37" i="2"/>
  <c r="J37" i="2"/>
  <c r="L37" i="2"/>
  <c r="I37" i="2"/>
  <c r="AL36" i="2"/>
  <c r="AK36" i="2"/>
  <c r="AB36" i="2"/>
  <c r="S36" i="2"/>
  <c r="H36" i="2"/>
  <c r="K36" i="2" s="1"/>
  <c r="M36" i="2"/>
  <c r="N36" i="2"/>
  <c r="AG36" i="2"/>
  <c r="Y36" i="2"/>
  <c r="X36" i="2"/>
  <c r="W36" i="2"/>
  <c r="Q36" i="2"/>
  <c r="O36" i="2"/>
  <c r="P36" i="2"/>
  <c r="J36" i="2"/>
  <c r="L36" i="2"/>
  <c r="I36" i="2"/>
  <c r="AL35" i="2"/>
  <c r="AK35" i="2"/>
  <c r="AB35" i="2"/>
  <c r="S35" i="2"/>
  <c r="H35" i="2"/>
  <c r="M35" i="2"/>
  <c r="N35" i="2"/>
  <c r="AG35" i="2"/>
  <c r="Y35" i="2"/>
  <c r="X35" i="2"/>
  <c r="W35" i="2"/>
  <c r="Q35" i="2"/>
  <c r="O35" i="2"/>
  <c r="P35" i="2"/>
  <c r="J35" i="2"/>
  <c r="L35" i="2"/>
  <c r="K35" i="2"/>
  <c r="I35" i="2"/>
  <c r="AL34" i="2"/>
  <c r="AK34" i="2"/>
  <c r="AB34" i="2"/>
  <c r="S34" i="2"/>
  <c r="H34" i="2"/>
  <c r="AG34" i="2" s="1"/>
  <c r="M34" i="2"/>
  <c r="N34" i="2"/>
  <c r="Y34" i="2"/>
  <c r="X34" i="2"/>
  <c r="W34" i="2"/>
  <c r="Q34" i="2"/>
  <c r="O34" i="2"/>
  <c r="P34" i="2"/>
  <c r="J34" i="2"/>
  <c r="L34" i="2"/>
  <c r="K34" i="2"/>
  <c r="I34" i="2"/>
  <c r="AL33" i="2"/>
  <c r="AK33" i="2"/>
  <c r="AB33" i="2"/>
  <c r="AC33" i="2"/>
  <c r="AE33" i="2" s="1"/>
  <c r="AD33" i="2"/>
  <c r="AF33" i="2" s="1"/>
  <c r="AH33" i="2" s="1"/>
  <c r="AI33" i="2" s="1"/>
  <c r="S33" i="2"/>
  <c r="H33" i="2"/>
  <c r="AG33" i="2" s="1"/>
  <c r="M33" i="2"/>
  <c r="N33" i="2"/>
  <c r="Y33" i="2"/>
  <c r="X33" i="2"/>
  <c r="W33" i="2"/>
  <c r="Q33" i="2"/>
  <c r="O33" i="2"/>
  <c r="P33" i="2"/>
  <c r="J33" i="2"/>
  <c r="L33" i="2"/>
  <c r="K33" i="2"/>
  <c r="I33" i="2"/>
  <c r="AL32" i="2"/>
  <c r="AK32" i="2"/>
  <c r="AB32" i="2"/>
  <c r="AC32" i="2"/>
  <c r="S32" i="2"/>
  <c r="H32" i="2"/>
  <c r="M32" i="2"/>
  <c r="N32" i="2"/>
  <c r="Y32" i="2"/>
  <c r="X32" i="2"/>
  <c r="W32" i="2"/>
  <c r="O32" i="2"/>
  <c r="P32" i="2"/>
  <c r="J32" i="2"/>
  <c r="L32" i="2"/>
  <c r="I32" i="2"/>
  <c r="AL31" i="2"/>
  <c r="AK31" i="2"/>
  <c r="AB31" i="2"/>
  <c r="AC31" i="2"/>
  <c r="AD31" i="2" s="1"/>
  <c r="S31" i="2"/>
  <c r="H31" i="2"/>
  <c r="M31" i="2"/>
  <c r="N31" i="2"/>
  <c r="Y31" i="2"/>
  <c r="X31" i="2"/>
  <c r="W31" i="2"/>
  <c r="Q31" i="2"/>
  <c r="O31" i="2"/>
  <c r="P31" i="2"/>
  <c r="J31" i="2"/>
  <c r="L31" i="2"/>
  <c r="I31" i="2"/>
  <c r="AL30" i="2"/>
  <c r="AK30" i="2"/>
  <c r="AB30" i="2"/>
  <c r="H30" i="2"/>
  <c r="K30" i="2" s="1"/>
  <c r="M30" i="2"/>
  <c r="N30" i="2"/>
  <c r="AG30" i="2"/>
  <c r="Y30" i="2"/>
  <c r="X30" i="2"/>
  <c r="W30" i="2"/>
  <c r="O30" i="2"/>
  <c r="P30" i="2"/>
  <c r="J30" i="2"/>
  <c r="L30" i="2"/>
  <c r="I30" i="2"/>
  <c r="AL29" i="2"/>
  <c r="AK29" i="2"/>
  <c r="AB29" i="2"/>
  <c r="H29" i="2"/>
  <c r="M29" i="2"/>
  <c r="N29" i="2"/>
  <c r="AG29" i="2"/>
  <c r="Y29" i="2"/>
  <c r="X29" i="2"/>
  <c r="W29" i="2"/>
  <c r="O29" i="2"/>
  <c r="P29" i="2"/>
  <c r="J29" i="2"/>
  <c r="L29" i="2"/>
  <c r="K29" i="2"/>
  <c r="I29" i="2"/>
  <c r="AL28" i="2"/>
  <c r="AB28" i="2"/>
  <c r="AC28" i="2"/>
  <c r="AD28" i="2" s="1"/>
  <c r="H28" i="2"/>
  <c r="M28" i="2"/>
  <c r="N28" i="2"/>
  <c r="AG28" i="2"/>
  <c r="Y28" i="2"/>
  <c r="X28" i="2"/>
  <c r="W28" i="2"/>
  <c r="O28" i="2"/>
  <c r="P28" i="2"/>
  <c r="J28" i="2"/>
  <c r="L28" i="2"/>
  <c r="K28" i="2"/>
  <c r="I28" i="2"/>
  <c r="AL27" i="2"/>
  <c r="AK27" i="2"/>
  <c r="AB27" i="2"/>
  <c r="AC27" i="2"/>
  <c r="AD27" i="2"/>
  <c r="S27" i="2"/>
  <c r="AE27" i="2"/>
  <c r="AF27" i="2"/>
  <c r="AH27" i="2"/>
  <c r="AI27" i="2" s="1"/>
  <c r="H27" i="2"/>
  <c r="M27" i="2"/>
  <c r="N27" i="2"/>
  <c r="AG27" i="2"/>
  <c r="Y27" i="2"/>
  <c r="X27" i="2"/>
  <c r="W27" i="2"/>
  <c r="Q27" i="2"/>
  <c r="O27" i="2"/>
  <c r="P27" i="2"/>
  <c r="J27" i="2"/>
  <c r="L27" i="2"/>
  <c r="K27" i="2"/>
  <c r="I27" i="2"/>
  <c r="AL26" i="2"/>
  <c r="AK26" i="2"/>
  <c r="AB26" i="2"/>
  <c r="AC26" i="2"/>
  <c r="AD26" i="2"/>
  <c r="AF26" i="2" s="1"/>
  <c r="AH26" i="2" s="1"/>
  <c r="AE26" i="2"/>
  <c r="H26" i="2"/>
  <c r="K26" i="2" s="1"/>
  <c r="M26" i="2"/>
  <c r="N26" i="2"/>
  <c r="AG26" i="2"/>
  <c r="AI26" i="2"/>
  <c r="Y26" i="2"/>
  <c r="X26" i="2"/>
  <c r="W26" i="2"/>
  <c r="O26" i="2"/>
  <c r="P26" i="2"/>
  <c r="J26" i="2"/>
  <c r="L26" i="2"/>
  <c r="I26" i="2"/>
  <c r="AL25" i="2"/>
  <c r="AK25" i="2"/>
  <c r="AB25" i="2"/>
  <c r="H25" i="2"/>
  <c r="K25" i="2" s="1"/>
  <c r="M25" i="2"/>
  <c r="N25" i="2"/>
  <c r="Y25" i="2"/>
  <c r="X25" i="2"/>
  <c r="W25" i="2"/>
  <c r="O25" i="2"/>
  <c r="P25" i="2"/>
  <c r="J25" i="2"/>
  <c r="L25" i="2"/>
  <c r="I25" i="2"/>
  <c r="AL24" i="2"/>
  <c r="AB24" i="2"/>
  <c r="H24" i="2"/>
  <c r="M24" i="2"/>
  <c r="N24" i="2"/>
  <c r="AG24" i="2"/>
  <c r="Y24" i="2"/>
  <c r="X24" i="2"/>
  <c r="W24" i="2"/>
  <c r="O24" i="2"/>
  <c r="P24" i="2"/>
  <c r="J24" i="2"/>
  <c r="L24" i="2"/>
  <c r="K24" i="2"/>
  <c r="I24" i="2"/>
  <c r="AL23" i="2"/>
  <c r="AK23" i="2"/>
  <c r="AB23" i="2"/>
  <c r="S23" i="2"/>
  <c r="H23" i="2"/>
  <c r="AG23" i="2" s="1"/>
  <c r="M23" i="2"/>
  <c r="N23" i="2"/>
  <c r="Y23" i="2"/>
  <c r="X23" i="2"/>
  <c r="W23" i="2"/>
  <c r="O23" i="2"/>
  <c r="P23" i="2"/>
  <c r="J23" i="2"/>
  <c r="L23" i="2"/>
  <c r="K23" i="2"/>
  <c r="I23" i="2"/>
  <c r="AL22" i="2"/>
  <c r="AK22" i="2"/>
  <c r="AB22" i="2"/>
  <c r="AC22" i="2"/>
  <c r="AD22" i="2"/>
  <c r="S22" i="2"/>
  <c r="AE22" i="2"/>
  <c r="H22" i="2"/>
  <c r="K22" i="2" s="1"/>
  <c r="M22" i="2"/>
  <c r="N22" i="2"/>
  <c r="AG22" i="2"/>
  <c r="Y22" i="2"/>
  <c r="X22" i="2"/>
  <c r="W22" i="2"/>
  <c r="Q22" i="2"/>
  <c r="O22" i="2"/>
  <c r="P22" i="2"/>
  <c r="J22" i="2"/>
  <c r="L22" i="2"/>
  <c r="I22" i="2"/>
  <c r="AL21" i="2"/>
  <c r="AK21" i="2"/>
  <c r="AB21" i="2"/>
  <c r="AC21" i="2"/>
  <c r="AE21" i="2" s="1"/>
  <c r="AF21" i="2" s="1"/>
  <c r="AH21" i="2" s="1"/>
  <c r="AD21" i="2"/>
  <c r="S21" i="2"/>
  <c r="H21" i="2"/>
  <c r="M21" i="2"/>
  <c r="N21" i="2"/>
  <c r="Y21" i="2"/>
  <c r="X21" i="2"/>
  <c r="W21" i="2"/>
  <c r="Q21" i="2"/>
  <c r="O21" i="2"/>
  <c r="P21" i="2"/>
  <c r="J21" i="2"/>
  <c r="L21" i="2"/>
  <c r="I21" i="2"/>
  <c r="AL20" i="2"/>
  <c r="AK20" i="2"/>
  <c r="AB20" i="2"/>
  <c r="AC20" i="2"/>
  <c r="AD20" i="2" s="1"/>
  <c r="AF20" i="2" s="1"/>
  <c r="AH20" i="2" s="1"/>
  <c r="AI20" i="2" s="1"/>
  <c r="S20" i="2"/>
  <c r="AE20" i="2"/>
  <c r="H20" i="2"/>
  <c r="K20" i="2" s="1"/>
  <c r="M20" i="2"/>
  <c r="N20" i="2"/>
  <c r="AG20" i="2"/>
  <c r="Y20" i="2"/>
  <c r="X20" i="2"/>
  <c r="W20" i="2"/>
  <c r="Q20" i="2"/>
  <c r="O20" i="2"/>
  <c r="P20" i="2"/>
  <c r="J20" i="2"/>
  <c r="L20" i="2"/>
  <c r="I20" i="2"/>
  <c r="AL19" i="2"/>
  <c r="AK19" i="2"/>
  <c r="AB19" i="2"/>
  <c r="S19" i="2"/>
  <c r="H19" i="2"/>
  <c r="K19" i="2" s="1"/>
  <c r="M19" i="2"/>
  <c r="N19" i="2"/>
  <c r="Y19" i="2"/>
  <c r="X19" i="2"/>
  <c r="W19" i="2"/>
  <c r="O19" i="2"/>
  <c r="P19" i="2"/>
  <c r="J19" i="2"/>
  <c r="L19" i="2"/>
  <c r="I19" i="2"/>
  <c r="AL18" i="2"/>
  <c r="AK18" i="2"/>
  <c r="AB18" i="2"/>
  <c r="H18" i="2"/>
  <c r="M18" i="2"/>
  <c r="N18" i="2"/>
  <c r="AG18" i="2"/>
  <c r="Y18" i="2"/>
  <c r="X18" i="2"/>
  <c r="W18" i="2"/>
  <c r="O18" i="2"/>
  <c r="P18" i="2"/>
  <c r="J18" i="2"/>
  <c r="L18" i="2"/>
  <c r="K18" i="2"/>
  <c r="I18" i="2"/>
  <c r="AL17" i="2"/>
  <c r="AB17" i="2"/>
  <c r="H17" i="2"/>
  <c r="M17" i="2"/>
  <c r="N17" i="2"/>
  <c r="AG17" i="2"/>
  <c r="Y17" i="2"/>
  <c r="X17" i="2"/>
  <c r="W17" i="2"/>
  <c r="O17" i="2"/>
  <c r="P17" i="2"/>
  <c r="J17" i="2"/>
  <c r="L17" i="2"/>
  <c r="K17" i="2"/>
  <c r="I17" i="2"/>
  <c r="AL16" i="2"/>
  <c r="AK16" i="2"/>
  <c r="AB16" i="2"/>
  <c r="AC16" i="2"/>
  <c r="AD16" i="2" s="1"/>
  <c r="S16" i="2"/>
  <c r="H16" i="2"/>
  <c r="M16" i="2"/>
  <c r="N16" i="2"/>
  <c r="AG16" i="2"/>
  <c r="Y16" i="2"/>
  <c r="X16" i="2"/>
  <c r="W16" i="2"/>
  <c r="Q16" i="2"/>
  <c r="O16" i="2"/>
  <c r="P16" i="2"/>
  <c r="J16" i="2"/>
  <c r="L16" i="2"/>
  <c r="K16" i="2"/>
  <c r="I16" i="2"/>
  <c r="AL15" i="2"/>
  <c r="AK15" i="2"/>
  <c r="AB15" i="2"/>
  <c r="H15" i="2"/>
  <c r="K15" i="2" s="1"/>
  <c r="M15" i="2"/>
  <c r="N15" i="2"/>
  <c r="Y15" i="2"/>
  <c r="X15" i="2"/>
  <c r="W15" i="2"/>
  <c r="O15" i="2"/>
  <c r="P15" i="2"/>
  <c r="J15" i="2"/>
  <c r="L15" i="2"/>
  <c r="I15" i="2"/>
  <c r="AL14" i="2"/>
  <c r="AK14" i="2"/>
  <c r="AB14" i="2"/>
  <c r="AC14" i="2"/>
  <c r="AE14" i="2" s="1"/>
  <c r="AD14" i="2"/>
  <c r="AF14" i="2"/>
  <c r="AH14" i="2"/>
  <c r="H14" i="2"/>
  <c r="K14" i="2" s="1"/>
  <c r="M14" i="2"/>
  <c r="N14" i="2"/>
  <c r="Y14" i="2"/>
  <c r="X14" i="2"/>
  <c r="W14" i="2"/>
  <c r="O14" i="2"/>
  <c r="P14" i="2"/>
  <c r="J14" i="2"/>
  <c r="L14" i="2"/>
  <c r="I14" i="2"/>
  <c r="AL13" i="2"/>
  <c r="AB13" i="2"/>
  <c r="H13" i="2"/>
  <c r="M13" i="2"/>
  <c r="N13" i="2"/>
  <c r="AG13" i="2"/>
  <c r="Y13" i="2"/>
  <c r="X13" i="2"/>
  <c r="W13" i="2"/>
  <c r="O13" i="2"/>
  <c r="P13" i="2"/>
  <c r="J13" i="2"/>
  <c r="L13" i="2"/>
  <c r="K13" i="2"/>
  <c r="I13" i="2"/>
  <c r="AL12" i="2"/>
  <c r="AK12" i="2"/>
  <c r="AB12" i="2"/>
  <c r="S12" i="2"/>
  <c r="H12" i="2"/>
  <c r="AG12" i="2" s="1"/>
  <c r="M12" i="2"/>
  <c r="N12" i="2"/>
  <c r="Y12" i="2"/>
  <c r="X12" i="2"/>
  <c r="W12" i="2"/>
  <c r="O12" i="2"/>
  <c r="P12" i="2"/>
  <c r="J12" i="2"/>
  <c r="L12" i="2"/>
  <c r="K12" i="2"/>
  <c r="I12" i="2"/>
  <c r="AL11" i="2"/>
  <c r="AK11" i="2"/>
  <c r="AB11" i="2"/>
  <c r="S11" i="2"/>
  <c r="H11" i="2"/>
  <c r="K11" i="2" s="1"/>
  <c r="M11" i="2"/>
  <c r="N11" i="2"/>
  <c r="AG11" i="2"/>
  <c r="Y11" i="2"/>
  <c r="X11" i="2"/>
  <c r="W11" i="2"/>
  <c r="Q11" i="2"/>
  <c r="O11" i="2"/>
  <c r="P11" i="2"/>
  <c r="J11" i="2"/>
  <c r="L11" i="2"/>
  <c r="I11" i="2"/>
  <c r="AL10" i="2"/>
  <c r="AK10" i="2"/>
  <c r="AB10" i="2"/>
  <c r="S10" i="2"/>
  <c r="H10" i="2"/>
  <c r="M10" i="2"/>
  <c r="N10" i="2"/>
  <c r="Y10" i="2"/>
  <c r="X10" i="2"/>
  <c r="W10" i="2"/>
  <c r="O10" i="2"/>
  <c r="P10" i="2"/>
  <c r="J10" i="2"/>
  <c r="L10" i="2"/>
  <c r="I10" i="2"/>
  <c r="AL9" i="2"/>
  <c r="AK9" i="2"/>
  <c r="AB9" i="2"/>
  <c r="AD9" i="2"/>
  <c r="AF9" i="2" s="1"/>
  <c r="AH9" i="2" s="1"/>
  <c r="H9" i="2"/>
  <c r="K9" i="2" s="1"/>
  <c r="M9" i="2"/>
  <c r="N9" i="2"/>
  <c r="Y9" i="2"/>
  <c r="X9" i="2"/>
  <c r="W9" i="2"/>
  <c r="O9" i="2"/>
  <c r="P9" i="2"/>
  <c r="J9" i="2"/>
  <c r="L9" i="2"/>
  <c r="I9" i="2"/>
  <c r="AL8" i="2"/>
  <c r="AB8" i="2"/>
  <c r="AC8" i="2"/>
  <c r="AD8" i="2" s="1"/>
  <c r="H8" i="2"/>
  <c r="K8" i="2" s="1"/>
  <c r="M8" i="2"/>
  <c r="N8" i="2"/>
  <c r="Y8" i="2"/>
  <c r="X8" i="2"/>
  <c r="W8" i="2"/>
  <c r="O8" i="2"/>
  <c r="P8" i="2"/>
  <c r="J8" i="2"/>
  <c r="L8" i="2"/>
  <c r="I8" i="2"/>
  <c r="AL7" i="2"/>
  <c r="AK7" i="2"/>
  <c r="AB7" i="2"/>
  <c r="AC7" i="2"/>
  <c r="AD7" i="2"/>
  <c r="S7" i="2"/>
  <c r="AE7" i="2"/>
  <c r="AF7" i="2"/>
  <c r="AH7" i="2"/>
  <c r="H7" i="2"/>
  <c r="AG7" i="2" s="1"/>
  <c r="M7" i="2"/>
  <c r="N7" i="2"/>
  <c r="AI7" i="2"/>
  <c r="Y7" i="2"/>
  <c r="X7" i="2"/>
  <c r="W7" i="2"/>
  <c r="Q7" i="2"/>
  <c r="O7" i="2"/>
  <c r="P7" i="2"/>
  <c r="J7" i="2"/>
  <c r="L7" i="2"/>
  <c r="K7" i="2"/>
  <c r="I7" i="2"/>
  <c r="AL6" i="2"/>
  <c r="AK6" i="2"/>
  <c r="AB6" i="2"/>
  <c r="H6" i="2"/>
  <c r="M6" i="2"/>
  <c r="N6" i="2"/>
  <c r="AG6" i="2"/>
  <c r="Y6" i="2"/>
  <c r="X6" i="2"/>
  <c r="W6" i="2"/>
  <c r="O6" i="2"/>
  <c r="P6" i="2"/>
  <c r="J6" i="2"/>
  <c r="L6" i="2"/>
  <c r="K6" i="2"/>
  <c r="I6" i="2"/>
  <c r="AL5" i="2"/>
  <c r="AK5" i="2"/>
  <c r="AB5" i="2"/>
  <c r="AC5" i="2"/>
  <c r="AD5" i="2" s="1"/>
  <c r="H5" i="2"/>
  <c r="M5" i="2"/>
  <c r="N5" i="2"/>
  <c r="Y5" i="2"/>
  <c r="X5" i="2"/>
  <c r="W5" i="2"/>
  <c r="O5" i="2"/>
  <c r="P5" i="2"/>
  <c r="J5" i="2"/>
  <c r="L5" i="2"/>
  <c r="I5" i="2"/>
  <c r="AL4" i="2"/>
  <c r="AB4" i="2"/>
  <c r="H4" i="2"/>
  <c r="K4" i="2" s="1"/>
  <c r="M4" i="2"/>
  <c r="N4" i="2"/>
  <c r="Y4" i="2"/>
  <c r="X4" i="2"/>
  <c r="W4" i="2"/>
  <c r="O4" i="2"/>
  <c r="P4" i="2"/>
  <c r="J4" i="2"/>
  <c r="L4" i="2"/>
  <c r="I4" i="2"/>
  <c r="Y2" i="2"/>
  <c r="X2" i="2"/>
  <c r="W2" i="2"/>
  <c r="V2" i="2"/>
  <c r="U2" i="2"/>
  <c r="T2" i="2"/>
  <c r="S2" i="2"/>
  <c r="P1" i="2"/>
  <c r="O1" i="2"/>
  <c r="R1" i="2"/>
  <c r="J1" i="2"/>
  <c r="AA145" i="2" l="1"/>
  <c r="AJ145" i="2" s="1"/>
  <c r="AK144" i="2" s="1"/>
  <c r="AF68" i="2"/>
  <c r="AH68" i="2" s="1"/>
  <c r="AI68" i="2" s="1"/>
  <c r="AJ15" i="2"/>
  <c r="AK13" i="2" s="1"/>
  <c r="AC15" i="2"/>
  <c r="AI14" i="2"/>
  <c r="AA30" i="2"/>
  <c r="AJ30" i="2" s="1"/>
  <c r="AC30" i="2"/>
  <c r="AA24" i="2"/>
  <c r="AJ24" i="2" s="1"/>
  <c r="AC24" i="2"/>
  <c r="AF101" i="2"/>
  <c r="AH101" i="2" s="1"/>
  <c r="AI101" i="2" s="1"/>
  <c r="AE172" i="2"/>
  <c r="AD172" i="2"/>
  <c r="AF172" i="2" s="1"/>
  <c r="AH172" i="2" s="1"/>
  <c r="AI172" i="2" s="1"/>
  <c r="AK28" i="2"/>
  <c r="AA174" i="2"/>
  <c r="AJ174" i="2" s="1"/>
  <c r="AC174" i="2"/>
  <c r="AA159" i="2"/>
  <c r="AJ159" i="2" s="1"/>
  <c r="AG230" i="2"/>
  <c r="K230" i="2"/>
  <c r="AA151" i="2"/>
  <c r="AJ151" i="2" s="1"/>
  <c r="AC151" i="2"/>
  <c r="AJ11" i="2"/>
  <c r="AC11" i="2"/>
  <c r="K115" i="2"/>
  <c r="AG115" i="2"/>
  <c r="AA144" i="2"/>
  <c r="AJ144" i="2" s="1"/>
  <c r="AA108" i="2"/>
  <c r="AJ108" i="2" s="1"/>
  <c r="AJ210" i="2"/>
  <c r="AC210" i="2"/>
  <c r="AA188" i="2"/>
  <c r="AJ188" i="2" s="1"/>
  <c r="AK187" i="2" s="1"/>
  <c r="AC188" i="2"/>
  <c r="AC173" i="2"/>
  <c r="K263" i="2"/>
  <c r="AG263" i="2"/>
  <c r="AI263" i="2" s="1"/>
  <c r="AI44" i="2"/>
  <c r="AD77" i="2"/>
  <c r="AE77" i="2"/>
  <c r="AG158" i="2"/>
  <c r="K158" i="2"/>
  <c r="AF22" i="2"/>
  <c r="AH22" i="2" s="1"/>
  <c r="AI22" i="2" s="1"/>
  <c r="AD158" i="2"/>
  <c r="AF158" i="2" s="1"/>
  <c r="AH158" i="2" s="1"/>
  <c r="AE158" i="2"/>
  <c r="AJ99" i="2"/>
  <c r="AC99" i="2"/>
  <c r="AC85" i="2"/>
  <c r="AJ79" i="2"/>
  <c r="AC79" i="2"/>
  <c r="AF112" i="2"/>
  <c r="AH112" i="2" s="1"/>
  <c r="AI112" i="2" s="1"/>
  <c r="AA180" i="2"/>
  <c r="AJ180" i="2" s="1"/>
  <c r="AA60" i="2"/>
  <c r="AJ60" i="2" s="1"/>
  <c r="AC60" i="2"/>
  <c r="AC187" i="2"/>
  <c r="AA92" i="2"/>
  <c r="AJ92" i="2" s="1"/>
  <c r="AC92" i="2"/>
  <c r="AI55" i="2"/>
  <c r="AK97" i="2"/>
  <c r="AC91" i="2"/>
  <c r="AG5" i="2"/>
  <c r="K5" i="2"/>
  <c r="AI140" i="2"/>
  <c r="AA208" i="2"/>
  <c r="AJ208" i="2" s="1"/>
  <c r="AK207" i="2" s="1"/>
  <c r="AC208" i="2"/>
  <c r="AK191" i="2"/>
  <c r="AC186" i="2"/>
  <c r="AA128" i="2"/>
  <c r="AJ128" i="2" s="1"/>
  <c r="AK127" i="2" s="1"/>
  <c r="AC49" i="2"/>
  <c r="AA49" i="2"/>
  <c r="AJ49" i="2" s="1"/>
  <c r="AG8" i="2"/>
  <c r="AG89" i="2"/>
  <c r="AG131" i="2"/>
  <c r="AI131" i="2" s="1"/>
  <c r="K131" i="2"/>
  <c r="K182" i="2"/>
  <c r="AG182" i="2"/>
  <c r="AA214" i="2"/>
  <c r="AJ214" i="2" s="1"/>
  <c r="AC98" i="2"/>
  <c r="AA84" i="2"/>
  <c r="AJ84" i="2" s="1"/>
  <c r="AK83" i="2" s="1"/>
  <c r="AE5" i="2"/>
  <c r="AF5" i="2" s="1"/>
  <c r="AH5" i="2" s="1"/>
  <c r="AI5" i="2" s="1"/>
  <c r="AA240" i="2"/>
  <c r="AJ240" i="2" s="1"/>
  <c r="AA119" i="2"/>
  <c r="AJ119" i="2" s="1"/>
  <c r="AK118" i="2" s="1"/>
  <c r="AC119" i="2"/>
  <c r="AA25" i="2"/>
  <c r="AJ25" i="2" s="1"/>
  <c r="AK24" i="2" s="1"/>
  <c r="AC25" i="2"/>
  <c r="AG198" i="2"/>
  <c r="K198" i="2"/>
  <c r="AK203" i="2"/>
  <c r="AG77" i="2"/>
  <c r="K77" i="2"/>
  <c r="AD141" i="2"/>
  <c r="AE141" i="2"/>
  <c r="AF233" i="2"/>
  <c r="AH233" i="2" s="1"/>
  <c r="AI233" i="2" s="1"/>
  <c r="AC167" i="2"/>
  <c r="AJ69" i="2"/>
  <c r="AC69" i="2"/>
  <c r="AG188" i="2"/>
  <c r="K188" i="2"/>
  <c r="AC181" i="2"/>
  <c r="AA203" i="2"/>
  <c r="AJ203" i="2" s="1"/>
  <c r="AC203" i="2"/>
  <c r="AA61" i="2"/>
  <c r="AJ61" i="2" s="1"/>
  <c r="AG71" i="2"/>
  <c r="K71" i="2"/>
  <c r="AK67" i="2"/>
  <c r="AF53" i="2"/>
  <c r="AH53" i="2" s="1"/>
  <c r="AA209" i="2"/>
  <c r="AJ209" i="2" s="1"/>
  <c r="AA202" i="2"/>
  <c r="AJ202" i="2" s="1"/>
  <c r="AC202" i="2"/>
  <c r="AA10" i="2"/>
  <c r="AJ10" i="2" s="1"/>
  <c r="AK8" i="2" s="1"/>
  <c r="AC10" i="2"/>
  <c r="AG219" i="2"/>
  <c r="AI219" i="2" s="1"/>
  <c r="K219" i="2"/>
  <c r="AA201" i="2"/>
  <c r="AJ201" i="2" s="1"/>
  <c r="AG21" i="2"/>
  <c r="AI21" i="2" s="1"/>
  <c r="K21" i="2"/>
  <c r="AF132" i="2"/>
  <c r="AH132" i="2" s="1"/>
  <c r="AI132" i="2" s="1"/>
  <c r="AC215" i="2"/>
  <c r="AA215" i="2"/>
  <c r="AJ215" i="2" s="1"/>
  <c r="AG270" i="2"/>
  <c r="AI270" i="2" s="1"/>
  <c r="K270" i="2"/>
  <c r="K38" i="2"/>
  <c r="AG38" i="2"/>
  <c r="AI38" i="2" s="1"/>
  <c r="K239" i="2"/>
  <c r="AG239" i="2"/>
  <c r="AD32" i="2"/>
  <c r="AE32" i="2"/>
  <c r="AD52" i="2"/>
  <c r="AF52" i="2" s="1"/>
  <c r="AH52" i="2" s="1"/>
  <c r="AE104" i="2"/>
  <c r="AF104" i="2" s="1"/>
  <c r="AH104" i="2" s="1"/>
  <c r="AI104" i="2" s="1"/>
  <c r="AE239" i="2"/>
  <c r="AA222" i="2"/>
  <c r="AJ222" i="2" s="1"/>
  <c r="AC222" i="2"/>
  <c r="AF239" i="2"/>
  <c r="AH239" i="2" s="1"/>
  <c r="AI239" i="2" s="1"/>
  <c r="AC127" i="2"/>
  <c r="AF8" i="2"/>
  <c r="AH8" i="2" s="1"/>
  <c r="AI8" i="2" s="1"/>
  <c r="AG67" i="2"/>
  <c r="K126" i="2"/>
  <c r="AG126" i="2"/>
  <c r="AC150" i="2"/>
  <c r="AD90" i="2"/>
  <c r="AE90" i="2"/>
  <c r="AI74" i="2"/>
  <c r="AD89" i="2"/>
  <c r="AF89" i="2" s="1"/>
  <c r="AH89" i="2" s="1"/>
  <c r="AI89" i="2" s="1"/>
  <c r="AE89" i="2"/>
  <c r="AC138" i="2"/>
  <c r="AK110" i="2"/>
  <c r="AG123" i="2"/>
  <c r="AI123" i="2" s="1"/>
  <c r="K123" i="2"/>
  <c r="AD213" i="2"/>
  <c r="AE213" i="2"/>
  <c r="AC65" i="2"/>
  <c r="AA65" i="2"/>
  <c r="AJ65" i="2" s="1"/>
  <c r="AK64" i="2" s="1"/>
  <c r="AA40" i="2"/>
  <c r="AJ40" i="2" s="1"/>
  <c r="AK39" i="2" s="1"/>
  <c r="AG203" i="2"/>
  <c r="AA221" i="2"/>
  <c r="AJ221" i="2" s="1"/>
  <c r="AC221" i="2"/>
  <c r="AA137" i="2"/>
  <c r="AJ137" i="2" s="1"/>
  <c r="AJ117" i="2"/>
  <c r="AC117" i="2"/>
  <c r="K31" i="2"/>
  <c r="AG31" i="2"/>
  <c r="AE101" i="2"/>
  <c r="AJ230" i="2"/>
  <c r="AC230" i="2"/>
  <c r="AA197" i="2"/>
  <c r="AJ197" i="2" s="1"/>
  <c r="AC197" i="2"/>
  <c r="AA136" i="2"/>
  <c r="AJ136" i="2" s="1"/>
  <c r="AC136" i="2"/>
  <c r="AD56" i="2"/>
  <c r="AF56" i="2" s="1"/>
  <c r="AH56" i="2" s="1"/>
  <c r="AI56" i="2" s="1"/>
  <c r="AE56" i="2"/>
  <c r="AG4" i="2"/>
  <c r="AG85" i="2"/>
  <c r="AG100" i="2"/>
  <c r="AI100" i="2" s="1"/>
  <c r="AG171" i="2"/>
  <c r="AA45" i="2"/>
  <c r="AJ45" i="2" s="1"/>
  <c r="AC45" i="2"/>
  <c r="AA23" i="2"/>
  <c r="AJ23" i="2" s="1"/>
  <c r="AC23" i="2"/>
  <c r="AA246" i="2"/>
  <c r="AJ246" i="2" s="1"/>
  <c r="AK245" i="2" s="1"/>
  <c r="AC246" i="2"/>
  <c r="AA64" i="2"/>
  <c r="AJ64" i="2" s="1"/>
  <c r="AC64" i="2"/>
  <c r="AC29" i="2"/>
  <c r="AA200" i="2"/>
  <c r="AJ200" i="2" s="1"/>
  <c r="AE31" i="2"/>
  <c r="AF31" i="2" s="1"/>
  <c r="AH31" i="2" s="1"/>
  <c r="AI31" i="2" s="1"/>
  <c r="AG47" i="2"/>
  <c r="AI47" i="2" s="1"/>
  <c r="AE48" i="2"/>
  <c r="AF48" i="2" s="1"/>
  <c r="AH48" i="2" s="1"/>
  <c r="AI48" i="2" s="1"/>
  <c r="AG193" i="2"/>
  <c r="AI193" i="2" s="1"/>
  <c r="K193" i="2"/>
  <c r="AA220" i="2"/>
  <c r="AJ220" i="2" s="1"/>
  <c r="AA254" i="2"/>
  <c r="AJ254" i="2" s="1"/>
  <c r="AC254" i="2"/>
  <c r="AG14" i="2"/>
  <c r="AC78" i="2"/>
  <c r="AD118" i="2"/>
  <c r="AE118" i="2"/>
  <c r="AA168" i="2"/>
  <c r="AJ168" i="2" s="1"/>
  <c r="AC134" i="2"/>
  <c r="AK43" i="2"/>
  <c r="AC223" i="2"/>
  <c r="AG233" i="2"/>
  <c r="K233" i="2"/>
  <c r="AA245" i="2"/>
  <c r="AJ245" i="2" s="1"/>
  <c r="AJ63" i="2"/>
  <c r="AC63" i="2"/>
  <c r="AA37" i="2"/>
  <c r="AJ37" i="2" s="1"/>
  <c r="AC37" i="2"/>
  <c r="AI125" i="2"/>
  <c r="AA179" i="2"/>
  <c r="AJ179" i="2" s="1"/>
  <c r="AK178" i="2" s="1"/>
  <c r="AC179" i="2"/>
  <c r="AK156" i="2"/>
  <c r="AA36" i="2"/>
  <c r="AJ36" i="2" s="1"/>
  <c r="AC36" i="2"/>
  <c r="AG54" i="2"/>
  <c r="K54" i="2"/>
  <c r="AF67" i="2"/>
  <c r="AH67" i="2" s="1"/>
  <c r="AI67" i="2" s="1"/>
  <c r="AG73" i="2"/>
  <c r="K73" i="2"/>
  <c r="AA206" i="2"/>
  <c r="AJ206" i="2" s="1"/>
  <c r="AC206" i="2"/>
  <c r="AC133" i="2"/>
  <c r="AA76" i="2"/>
  <c r="AJ76" i="2" s="1"/>
  <c r="AJ13" i="2"/>
  <c r="AC13" i="2"/>
  <c r="AC97" i="2"/>
  <c r="AG108" i="2"/>
  <c r="K108" i="2"/>
  <c r="AG140" i="2"/>
  <c r="K140" i="2"/>
  <c r="AD176" i="2"/>
  <c r="AF176" i="2" s="1"/>
  <c r="AH176" i="2" s="1"/>
  <c r="AI176" i="2" s="1"/>
  <c r="AD249" i="2"/>
  <c r="AF249" i="2" s="1"/>
  <c r="AH249" i="2" s="1"/>
  <c r="AI249" i="2" s="1"/>
  <c r="AE249" i="2"/>
  <c r="AA110" i="2"/>
  <c r="AJ110" i="2" s="1"/>
  <c r="AC110" i="2"/>
  <c r="AE252" i="2"/>
  <c r="AF252" i="2" s="1"/>
  <c r="AH252" i="2" s="1"/>
  <c r="AI252" i="2" s="1"/>
  <c r="AG246" i="2"/>
  <c r="K246" i="2"/>
  <c r="AC235" i="2"/>
  <c r="AC192" i="2"/>
  <c r="AA163" i="2"/>
  <c r="AJ163" i="2" s="1"/>
  <c r="AA143" i="2"/>
  <c r="AJ143" i="2" s="1"/>
  <c r="AC109" i="2"/>
  <c r="AC103" i="2"/>
  <c r="AA83" i="2"/>
  <c r="AJ83" i="2" s="1"/>
  <c r="AC83" i="2"/>
  <c r="AC35" i="2"/>
  <c r="AA19" i="2"/>
  <c r="AJ19" i="2" s="1"/>
  <c r="AC19" i="2"/>
  <c r="AA253" i="2"/>
  <c r="AJ253" i="2" s="1"/>
  <c r="AC253" i="2"/>
  <c r="AG10" i="2"/>
  <c r="K10" i="2"/>
  <c r="AC229" i="2"/>
  <c r="AC164" i="2"/>
  <c r="AA164" i="2"/>
  <c r="AJ164" i="2" s="1"/>
  <c r="AC51" i="2"/>
  <c r="AA12" i="2"/>
  <c r="AJ12" i="2" s="1"/>
  <c r="AC12" i="2"/>
  <c r="AG19" i="2"/>
  <c r="AG43" i="2"/>
  <c r="AI43" i="2" s="1"/>
  <c r="K43" i="2"/>
  <c r="AE54" i="2"/>
  <c r="AF54" i="2" s="1"/>
  <c r="AH54" i="2" s="1"/>
  <c r="AI54" i="2" s="1"/>
  <c r="AG96" i="2"/>
  <c r="K96" i="2"/>
  <c r="AG53" i="2"/>
  <c r="AD162" i="2"/>
  <c r="AE162" i="2"/>
  <c r="AC241" i="2"/>
  <c r="AC244" i="2"/>
  <c r="AC185" i="2"/>
  <c r="AA185" i="2"/>
  <c r="AJ185" i="2" s="1"/>
  <c r="AA178" i="2"/>
  <c r="AJ178" i="2" s="1"/>
  <c r="AC157" i="2"/>
  <c r="AD82" i="2"/>
  <c r="AE82" i="2"/>
  <c r="AA242" i="2"/>
  <c r="AJ242" i="2" s="1"/>
  <c r="AK241" i="2" s="1"/>
  <c r="AA205" i="2"/>
  <c r="AJ205" i="2" s="1"/>
  <c r="AA198" i="2"/>
  <c r="AJ198" i="2" s="1"/>
  <c r="AC198" i="2"/>
  <c r="AA177" i="2"/>
  <c r="AJ177" i="2" s="1"/>
  <c r="AC177" i="2"/>
  <c r="AC149" i="2"/>
  <c r="K127" i="2"/>
  <c r="AG127" i="2"/>
  <c r="AG136" i="2"/>
  <c r="K136" i="2"/>
  <c r="AD154" i="2"/>
  <c r="AE154" i="2"/>
  <c r="AI224" i="2"/>
  <c r="AA218" i="2"/>
  <c r="AJ218" i="2" s="1"/>
  <c r="AC218" i="2"/>
  <c r="AC95" i="2"/>
  <c r="AC50" i="2"/>
  <c r="AA42" i="2"/>
  <c r="AJ42" i="2" s="1"/>
  <c r="AC42" i="2"/>
  <c r="AC34" i="2"/>
  <c r="AG93" i="2"/>
  <c r="K93" i="2"/>
  <c r="AA18" i="2"/>
  <c r="AJ18" i="2" s="1"/>
  <c r="AK17" i="2" s="1"/>
  <c r="AJ4" i="2"/>
  <c r="AC4" i="2"/>
  <c r="AG25" i="2"/>
  <c r="AG62" i="2"/>
  <c r="AC234" i="2"/>
  <c r="AA156" i="2"/>
  <c r="AJ156" i="2" s="1"/>
  <c r="AC156" i="2"/>
  <c r="AA115" i="2"/>
  <c r="AJ115" i="2" s="1"/>
  <c r="AC115" i="2"/>
  <c r="AA102" i="2"/>
  <c r="AJ102" i="2" s="1"/>
  <c r="AK101" i="2" s="1"/>
  <c r="AC102" i="2"/>
  <c r="AG9" i="2"/>
  <c r="AI9" i="2" s="1"/>
  <c r="AG42" i="2"/>
  <c r="AG52" i="2"/>
  <c r="AC96" i="2"/>
  <c r="AC116" i="2"/>
  <c r="AG153" i="2"/>
  <c r="AA248" i="2"/>
  <c r="AJ248" i="2" s="1"/>
  <c r="AC228" i="2"/>
  <c r="AA211" i="2"/>
  <c r="AJ211" i="2" s="1"/>
  <c r="AC211" i="2"/>
  <c r="AC169" i="2"/>
  <c r="AA169" i="2"/>
  <c r="AJ169" i="2" s="1"/>
  <c r="AC122" i="2"/>
  <c r="AG15" i="2"/>
  <c r="AE16" i="2"/>
  <c r="AF16" i="2" s="1"/>
  <c r="AH16" i="2" s="1"/>
  <c r="AI16" i="2" s="1"/>
  <c r="AG32" i="2"/>
  <c r="K32" i="2"/>
  <c r="AE53" i="2"/>
  <c r="AE72" i="2"/>
  <c r="AF72" i="2" s="1"/>
  <c r="AH72" i="2" s="1"/>
  <c r="AI72" i="2" s="1"/>
  <c r="AD124" i="2"/>
  <c r="AE124" i="2"/>
  <c r="AG150" i="2"/>
  <c r="AC199" i="2"/>
  <c r="AC191" i="2"/>
  <c r="AA114" i="2"/>
  <c r="AJ114" i="2" s="1"/>
  <c r="AC114" i="2"/>
  <c r="AA71" i="2"/>
  <c r="AJ71" i="2" s="1"/>
  <c r="AC71" i="2"/>
  <c r="AC6" i="2"/>
  <c r="AG172" i="2"/>
  <c r="K172" i="2"/>
  <c r="AD175" i="2"/>
  <c r="AE175" i="2"/>
  <c r="K223" i="2"/>
  <c r="AG223" i="2"/>
  <c r="AG59" i="2"/>
  <c r="AI59" i="2" s="1"/>
  <c r="K59" i="2"/>
  <c r="AG107" i="2"/>
  <c r="K107" i="2"/>
  <c r="AA226" i="2"/>
  <c r="AJ226" i="2" s="1"/>
  <c r="AC204" i="2"/>
  <c r="AA57" i="2"/>
  <c r="AJ57" i="2" s="1"/>
  <c r="AK55" i="2" s="1"/>
  <c r="AA17" i="2"/>
  <c r="AJ17" i="2" s="1"/>
  <c r="AF81" i="2"/>
  <c r="AH81" i="2" s="1"/>
  <c r="AI81" i="2" s="1"/>
  <c r="AC196" i="2"/>
  <c r="AC121" i="2"/>
  <c r="AC70" i="2"/>
  <c r="K250" i="2"/>
  <c r="AG250" i="2"/>
  <c r="AA225" i="2"/>
  <c r="AJ225" i="2" s="1"/>
  <c r="AA80" i="2"/>
  <c r="AJ80" i="2" s="1"/>
  <c r="AK79" i="2" s="1"/>
  <c r="AC80" i="2"/>
  <c r="AC247" i="2"/>
  <c r="AC139" i="2"/>
  <c r="AJ107" i="2"/>
  <c r="AK106" i="2" s="1"/>
  <c r="AC107" i="2"/>
  <c r="AC113" i="2"/>
  <c r="K134" i="2"/>
  <c r="AG134" i="2"/>
  <c r="AA227" i="2"/>
  <c r="AJ227" i="2" s="1"/>
  <c r="AC126" i="2"/>
  <c r="AG269" i="2"/>
  <c r="AI269" i="2" s="1"/>
  <c r="K269" i="2"/>
  <c r="AG91" i="2"/>
  <c r="K112" i="2"/>
  <c r="AG117" i="2"/>
  <c r="K117" i="2"/>
  <c r="AC171" i="2"/>
  <c r="AG235" i="2"/>
  <c r="AA232" i="2"/>
  <c r="AJ232" i="2" s="1"/>
  <c r="AK231" i="2" s="1"/>
  <c r="AA190" i="2"/>
  <c r="AJ190" i="2" s="1"/>
  <c r="AA184" i="2"/>
  <c r="AJ184" i="2" s="1"/>
  <c r="AK183" i="2" s="1"/>
  <c r="AA142" i="2"/>
  <c r="AJ142" i="2" s="1"/>
  <c r="AK141" i="2" s="1"/>
  <c r="AA62" i="2"/>
  <c r="AJ62" i="2" s="1"/>
  <c r="AC62" i="2"/>
  <c r="AE8" i="2"/>
  <c r="AG79" i="2"/>
  <c r="K133" i="2"/>
  <c r="AC160" i="2"/>
  <c r="AG245" i="2"/>
  <c r="AA250" i="2"/>
  <c r="AJ250" i="2" s="1"/>
  <c r="AC250" i="2"/>
  <c r="AA207" i="2"/>
  <c r="AJ207" i="2" s="1"/>
  <c r="AC207" i="2"/>
  <c r="AC148" i="2"/>
  <c r="AC88" i="2"/>
  <c r="AA88" i="2"/>
  <c r="AJ88" i="2" s="1"/>
  <c r="AG197" i="2"/>
  <c r="AA165" i="2"/>
  <c r="AJ165" i="2" s="1"/>
  <c r="AC238" i="2"/>
  <c r="AC195" i="2"/>
  <c r="AC189" i="2"/>
  <c r="AA189" i="2"/>
  <c r="AJ189" i="2" s="1"/>
  <c r="AG224" i="2"/>
  <c r="AA212" i="2"/>
  <c r="AJ212" i="2" s="1"/>
  <c r="AK211" i="2" s="1"/>
  <c r="AC212" i="2"/>
  <c r="AC153" i="2"/>
  <c r="AA217" i="2"/>
  <c r="AJ217" i="2" s="1"/>
  <c r="AA105" i="2"/>
  <c r="AJ105" i="2" s="1"/>
  <c r="AC105" i="2"/>
  <c r="AG214" i="2"/>
  <c r="K214" i="2"/>
  <c r="AG234" i="2"/>
  <c r="AC243" i="2"/>
  <c r="AA170" i="2"/>
  <c r="AJ170" i="2" s="1"/>
  <c r="AC170" i="2"/>
  <c r="AA147" i="2"/>
  <c r="AJ147" i="2" s="1"/>
  <c r="AC166" i="2"/>
  <c r="AD194" i="2"/>
  <c r="AE194" i="2"/>
  <c r="AC130" i="2"/>
  <c r="AA130" i="2"/>
  <c r="AJ130" i="2" s="1"/>
  <c r="AA93" i="2"/>
  <c r="AJ93" i="2" s="1"/>
  <c r="AK92" i="2" s="1"/>
  <c r="AE28" i="2"/>
  <c r="AF28" i="2" s="1"/>
  <c r="AH28" i="2" s="1"/>
  <c r="AI28" i="2" s="1"/>
  <c r="AD87" i="2"/>
  <c r="AF87" i="2" s="1"/>
  <c r="AH87" i="2" s="1"/>
  <c r="AI87" i="2" s="1"/>
  <c r="AE87" i="2"/>
  <c r="AC237" i="2"/>
  <c r="AA237" i="2"/>
  <c r="AJ237" i="2" s="1"/>
  <c r="AD94" i="2"/>
  <c r="AF94" i="2" s="1"/>
  <c r="AH94" i="2" s="1"/>
  <c r="AI94" i="2" s="1"/>
  <c r="AE94" i="2"/>
  <c r="AG151" i="2"/>
  <c r="K151" i="2"/>
  <c r="AA152" i="2"/>
  <c r="AJ152" i="2" s="1"/>
  <c r="AA129" i="2"/>
  <c r="AJ129" i="2" s="1"/>
  <c r="AC120" i="2"/>
  <c r="AG183" i="2"/>
  <c r="AI183" i="2" s="1"/>
  <c r="K183" i="2"/>
  <c r="AA216" i="2"/>
  <c r="AJ216" i="2" s="1"/>
  <c r="AK215" i="2" s="1"/>
  <c r="AC216" i="2"/>
  <c r="AC182" i="2"/>
  <c r="AC73" i="2"/>
  <c r="AD126" i="2" l="1"/>
  <c r="AE126" i="2"/>
  <c r="AE42" i="2"/>
  <c r="AD42" i="2"/>
  <c r="AD109" i="2"/>
  <c r="AE109" i="2"/>
  <c r="AD254" i="2"/>
  <c r="AE254" i="2"/>
  <c r="AD136" i="2"/>
  <c r="AE136" i="2"/>
  <c r="AD174" i="2"/>
  <c r="AF174" i="2" s="1"/>
  <c r="AH174" i="2" s="1"/>
  <c r="AI174" i="2" s="1"/>
  <c r="AE174" i="2"/>
  <c r="AD207" i="2"/>
  <c r="AE207" i="2"/>
  <c r="AD211" i="2"/>
  <c r="AF211" i="2" s="1"/>
  <c r="AH211" i="2" s="1"/>
  <c r="AI211" i="2" s="1"/>
  <c r="AE211" i="2"/>
  <c r="AD244" i="2"/>
  <c r="AE244" i="2"/>
  <c r="AD95" i="2"/>
  <c r="AE95" i="2"/>
  <c r="AD73" i="2"/>
  <c r="AE73" i="2"/>
  <c r="AF162" i="2"/>
  <c r="AH162" i="2" s="1"/>
  <c r="AI162" i="2" s="1"/>
  <c r="AC163" i="2"/>
  <c r="AD36" i="2"/>
  <c r="AE36" i="2"/>
  <c r="AD230" i="2"/>
  <c r="AE230" i="2"/>
  <c r="AD208" i="2"/>
  <c r="AF208" i="2" s="1"/>
  <c r="AH208" i="2" s="1"/>
  <c r="AI208" i="2" s="1"/>
  <c r="AE208" i="2"/>
  <c r="AD182" i="2"/>
  <c r="AE182" i="2"/>
  <c r="AD170" i="2"/>
  <c r="AF170" i="2" s="1"/>
  <c r="AH170" i="2" s="1"/>
  <c r="AI170" i="2" s="1"/>
  <c r="AE170" i="2"/>
  <c r="AD113" i="2"/>
  <c r="AE113" i="2"/>
  <c r="AC248" i="2"/>
  <c r="AD192" i="2"/>
  <c r="AF192" i="2" s="1"/>
  <c r="AH192" i="2" s="1"/>
  <c r="AI192" i="2" s="1"/>
  <c r="AE192" i="2"/>
  <c r="AF175" i="2"/>
  <c r="AH175" i="2" s="1"/>
  <c r="AI175" i="2" s="1"/>
  <c r="AD116" i="2"/>
  <c r="AE116" i="2"/>
  <c r="AD127" i="2"/>
  <c r="AF127" i="2" s="1"/>
  <c r="AH127" i="2" s="1"/>
  <c r="AI127" i="2" s="1"/>
  <c r="AE127" i="2"/>
  <c r="AE25" i="2"/>
  <c r="AD25" i="2"/>
  <c r="AF25" i="2" s="1"/>
  <c r="AH25" i="2" s="1"/>
  <c r="AI25" i="2" s="1"/>
  <c r="AE173" i="2"/>
  <c r="AD173" i="2"/>
  <c r="AF173" i="2" s="1"/>
  <c r="AH173" i="2" s="1"/>
  <c r="AI173" i="2" s="1"/>
  <c r="AE30" i="2"/>
  <c r="AD30" i="2"/>
  <c r="AF30" i="2" s="1"/>
  <c r="AH30" i="2" s="1"/>
  <c r="AI30" i="2" s="1"/>
  <c r="AD247" i="2"/>
  <c r="AE247" i="2"/>
  <c r="AC129" i="2"/>
  <c r="AC152" i="2"/>
  <c r="AC217" i="2"/>
  <c r="AK220" i="2"/>
  <c r="AI52" i="2"/>
  <c r="AD187" i="2"/>
  <c r="AF187" i="2" s="1"/>
  <c r="AH187" i="2" s="1"/>
  <c r="AI187" i="2" s="1"/>
  <c r="AE187" i="2"/>
  <c r="AC108" i="2"/>
  <c r="AD153" i="2"/>
  <c r="AF153" i="2" s="1"/>
  <c r="AH153" i="2" s="1"/>
  <c r="AI153" i="2" s="1"/>
  <c r="AE153" i="2"/>
  <c r="AC184" i="2"/>
  <c r="AD191" i="2"/>
  <c r="AE191" i="2"/>
  <c r="AC84" i="2"/>
  <c r="AD60" i="2"/>
  <c r="AF60" i="2" s="1"/>
  <c r="AH60" i="2" s="1"/>
  <c r="AI60" i="2" s="1"/>
  <c r="AE60" i="2"/>
  <c r="AE169" i="2"/>
  <c r="AD169" i="2"/>
  <c r="AF169" i="2" s="1"/>
  <c r="AH169" i="2" s="1"/>
  <c r="AI169" i="2" s="1"/>
  <c r="AD185" i="2"/>
  <c r="AF185" i="2" s="1"/>
  <c r="AH185" i="2" s="1"/>
  <c r="AI185" i="2" s="1"/>
  <c r="AE185" i="2"/>
  <c r="AF194" i="2"/>
  <c r="AH194" i="2" s="1"/>
  <c r="AI194" i="2" s="1"/>
  <c r="AD160" i="2"/>
  <c r="AF160" i="2" s="1"/>
  <c r="AH160" i="2" s="1"/>
  <c r="AI160" i="2" s="1"/>
  <c r="AE160" i="2"/>
  <c r="AD107" i="2"/>
  <c r="AE107" i="2"/>
  <c r="AD210" i="2"/>
  <c r="AE210" i="2"/>
  <c r="AD102" i="2"/>
  <c r="AF102" i="2" s="1"/>
  <c r="AH102" i="2" s="1"/>
  <c r="AI102" i="2" s="1"/>
  <c r="AE102" i="2"/>
  <c r="AD63" i="2"/>
  <c r="AF63" i="2" s="1"/>
  <c r="AH63" i="2" s="1"/>
  <c r="AI63" i="2" s="1"/>
  <c r="AE63" i="2"/>
  <c r="AD64" i="2"/>
  <c r="AF64" i="2" s="1"/>
  <c r="AH64" i="2" s="1"/>
  <c r="AI64" i="2" s="1"/>
  <c r="AE64" i="2"/>
  <c r="AD15" i="2"/>
  <c r="AF15" i="2" s="1"/>
  <c r="AH15" i="2" s="1"/>
  <c r="AI15" i="2" s="1"/>
  <c r="AE15" i="2"/>
  <c r="AC142" i="2"/>
  <c r="AD115" i="2"/>
  <c r="AF115" i="2" s="1"/>
  <c r="AH115" i="2" s="1"/>
  <c r="AI115" i="2" s="1"/>
  <c r="AE115" i="2"/>
  <c r="AD177" i="2"/>
  <c r="AE177" i="2"/>
  <c r="AD51" i="2"/>
  <c r="AE51" i="2"/>
  <c r="AE246" i="2"/>
  <c r="AD246" i="2"/>
  <c r="AD212" i="2"/>
  <c r="AE212" i="2"/>
  <c r="AD199" i="2"/>
  <c r="AF199" i="2" s="1"/>
  <c r="AH199" i="2" s="1"/>
  <c r="AI199" i="2" s="1"/>
  <c r="AE199" i="2"/>
  <c r="AD156" i="2"/>
  <c r="AF156" i="2" s="1"/>
  <c r="AH156" i="2" s="1"/>
  <c r="AI156" i="2" s="1"/>
  <c r="AE156" i="2"/>
  <c r="AD198" i="2"/>
  <c r="AE198" i="2"/>
  <c r="AE164" i="2"/>
  <c r="AD164" i="2"/>
  <c r="AF164" i="2" s="1"/>
  <c r="AH164" i="2" s="1"/>
  <c r="AI164" i="2" s="1"/>
  <c r="AD23" i="2"/>
  <c r="AE23" i="2"/>
  <c r="AK59" i="2"/>
  <c r="AC144" i="2"/>
  <c r="AD110" i="2"/>
  <c r="AE110" i="2"/>
  <c r="AC137" i="2"/>
  <c r="AD149" i="2"/>
  <c r="AF149" i="2" s="1"/>
  <c r="AH149" i="2" s="1"/>
  <c r="AI149" i="2" s="1"/>
  <c r="AE149" i="2"/>
  <c r="AC190" i="2"/>
  <c r="AD70" i="2"/>
  <c r="AF70" i="2" s="1"/>
  <c r="AH70" i="2" s="1"/>
  <c r="AI70" i="2" s="1"/>
  <c r="AE70" i="2"/>
  <c r="AD229" i="2"/>
  <c r="AE229" i="2"/>
  <c r="AE223" i="2"/>
  <c r="AD223" i="2"/>
  <c r="AF223" i="2" s="1"/>
  <c r="AH223" i="2" s="1"/>
  <c r="AI223" i="2" s="1"/>
  <c r="AC40" i="2"/>
  <c r="AF32" i="2"/>
  <c r="AH32" i="2" s="1"/>
  <c r="AI32" i="2" s="1"/>
  <c r="AC61" i="2"/>
  <c r="AD98" i="2"/>
  <c r="AE98" i="2"/>
  <c r="AC180" i="2"/>
  <c r="AC143" i="2"/>
  <c r="AD80" i="2"/>
  <c r="AF80" i="2" s="1"/>
  <c r="AH80" i="2" s="1"/>
  <c r="AI80" i="2" s="1"/>
  <c r="AE80" i="2"/>
  <c r="AD71" i="2"/>
  <c r="AE71" i="2"/>
  <c r="AD12" i="2"/>
  <c r="AE12" i="2"/>
  <c r="AD114" i="2"/>
  <c r="AE114" i="2"/>
  <c r="AD121" i="2"/>
  <c r="AF121" i="2" s="1"/>
  <c r="AH121" i="2" s="1"/>
  <c r="AI121" i="2" s="1"/>
  <c r="AE121" i="2"/>
  <c r="AE234" i="2"/>
  <c r="AD234" i="2"/>
  <c r="AD45" i="2"/>
  <c r="AF45" i="2" s="1"/>
  <c r="AH45" i="2" s="1"/>
  <c r="AI45" i="2" s="1"/>
  <c r="AE45" i="2"/>
  <c r="AD203" i="2"/>
  <c r="AE203" i="2"/>
  <c r="AD243" i="2"/>
  <c r="AE243" i="2"/>
  <c r="AF154" i="2"/>
  <c r="AH154" i="2" s="1"/>
  <c r="AI154" i="2" s="1"/>
  <c r="AD62" i="2"/>
  <c r="AE62" i="2"/>
  <c r="AE105" i="2"/>
  <c r="AD105" i="2"/>
  <c r="AC232" i="2"/>
  <c r="AD196" i="2"/>
  <c r="AE196" i="2"/>
  <c r="AF124" i="2"/>
  <c r="AH124" i="2" s="1"/>
  <c r="AI124" i="2" s="1"/>
  <c r="AC205" i="2"/>
  <c r="AD97" i="2"/>
  <c r="AF97" i="2" s="1"/>
  <c r="AH97" i="2" s="1"/>
  <c r="AI97" i="2" s="1"/>
  <c r="AE97" i="2"/>
  <c r="AD134" i="2"/>
  <c r="AE134" i="2"/>
  <c r="AD65" i="2"/>
  <c r="AE65" i="2"/>
  <c r="AD11" i="2"/>
  <c r="AE11" i="2"/>
  <c r="AD197" i="2"/>
  <c r="AF197" i="2" s="1"/>
  <c r="AH197" i="2" s="1"/>
  <c r="AI197" i="2" s="1"/>
  <c r="AE197" i="2"/>
  <c r="AD250" i="2"/>
  <c r="AF250" i="2" s="1"/>
  <c r="AH250" i="2" s="1"/>
  <c r="AI250" i="2" s="1"/>
  <c r="AE250" i="2"/>
  <c r="AE6" i="2"/>
  <c r="AD6" i="2"/>
  <c r="AC209" i="2"/>
  <c r="AE92" i="2"/>
  <c r="AD92" i="2"/>
  <c r="AC240" i="2"/>
  <c r="AE253" i="2"/>
  <c r="AD253" i="2"/>
  <c r="AF253" i="2" s="1"/>
  <c r="AH253" i="2" s="1"/>
  <c r="AI253" i="2" s="1"/>
  <c r="AD13" i="2"/>
  <c r="AE13" i="2"/>
  <c r="AD166" i="2"/>
  <c r="AE166" i="2"/>
  <c r="AC201" i="2"/>
  <c r="AD150" i="2"/>
  <c r="AF150" i="2" s="1"/>
  <c r="AH150" i="2" s="1"/>
  <c r="AI150" i="2" s="1"/>
  <c r="AE150" i="2"/>
  <c r="AC147" i="2"/>
  <c r="AD10" i="2"/>
  <c r="AF10" i="2" s="1"/>
  <c r="AH10" i="2" s="1"/>
  <c r="AI10" i="2" s="1"/>
  <c r="AE10" i="2"/>
  <c r="AD216" i="2"/>
  <c r="AE216" i="2"/>
  <c r="AD202" i="2"/>
  <c r="AE202" i="2"/>
  <c r="AD189" i="2"/>
  <c r="AE189" i="2"/>
  <c r="AD195" i="2"/>
  <c r="AF195" i="2" s="1"/>
  <c r="AH195" i="2" s="1"/>
  <c r="AI195" i="2" s="1"/>
  <c r="AE195" i="2"/>
  <c r="AD171" i="2"/>
  <c r="AF171" i="2" s="1"/>
  <c r="AH171" i="2" s="1"/>
  <c r="AI171" i="2" s="1"/>
  <c r="AE171" i="2"/>
  <c r="AC17" i="2"/>
  <c r="AD4" i="2"/>
  <c r="AE4" i="2"/>
  <c r="AC242" i="2"/>
  <c r="AC168" i="2"/>
  <c r="AF213" i="2"/>
  <c r="AH213" i="2" s="1"/>
  <c r="AI213" i="2" s="1"/>
  <c r="AD181" i="2"/>
  <c r="AE181" i="2"/>
  <c r="AD79" i="2"/>
  <c r="AE79" i="2"/>
  <c r="AD151" i="2"/>
  <c r="AE151" i="2"/>
  <c r="AC145" i="2"/>
  <c r="AD148" i="2"/>
  <c r="AF148" i="2" s="1"/>
  <c r="AH148" i="2" s="1"/>
  <c r="AI148" i="2" s="1"/>
  <c r="AE148" i="2"/>
  <c r="AC128" i="2"/>
  <c r="AC227" i="2"/>
  <c r="AD186" i="2"/>
  <c r="AE186" i="2"/>
  <c r="AC220" i="2"/>
  <c r="AD188" i="2"/>
  <c r="AF188" i="2" s="1"/>
  <c r="AH188" i="2" s="1"/>
  <c r="AI188" i="2" s="1"/>
  <c r="AE188" i="2"/>
  <c r="AC200" i="2"/>
  <c r="AD29" i="2"/>
  <c r="AE29" i="2"/>
  <c r="AE238" i="2"/>
  <c r="AD238" i="2"/>
  <c r="AF238" i="2" s="1"/>
  <c r="AH238" i="2" s="1"/>
  <c r="AI238" i="2" s="1"/>
  <c r="AE19" i="2"/>
  <c r="AD19" i="2"/>
  <c r="AF19" i="2" s="1"/>
  <c r="AH19" i="2" s="1"/>
  <c r="AI19" i="2" s="1"/>
  <c r="AK150" i="2"/>
  <c r="AF141" i="2"/>
  <c r="AH141" i="2" s="1"/>
  <c r="AI141" i="2" s="1"/>
  <c r="AE228" i="2"/>
  <c r="AD228" i="2"/>
  <c r="AF228" i="2" s="1"/>
  <c r="AH228" i="2" s="1"/>
  <c r="AI228" i="2" s="1"/>
  <c r="AD179" i="2"/>
  <c r="AF179" i="2" s="1"/>
  <c r="AH179" i="2" s="1"/>
  <c r="AI179" i="2" s="1"/>
  <c r="AE179" i="2"/>
  <c r="AI53" i="2"/>
  <c r="AD221" i="2"/>
  <c r="AF221" i="2" s="1"/>
  <c r="AH221" i="2" s="1"/>
  <c r="AI221" i="2" s="1"/>
  <c r="AE221" i="2"/>
  <c r="AD237" i="2"/>
  <c r="AE237" i="2"/>
  <c r="AC165" i="2"/>
  <c r="AC57" i="2"/>
  <c r="AC18" i="2"/>
  <c r="AF82" i="2"/>
  <c r="AH82" i="2" s="1"/>
  <c r="AI82" i="2" s="1"/>
  <c r="AC76" i="2"/>
  <c r="AF118" i="2"/>
  <c r="AH118" i="2" s="1"/>
  <c r="AI118" i="2" s="1"/>
  <c r="AD85" i="2"/>
  <c r="AE85" i="2"/>
  <c r="AC214" i="2"/>
  <c r="AE241" i="2"/>
  <c r="AD241" i="2"/>
  <c r="AF241" i="2" s="1"/>
  <c r="AH241" i="2" s="1"/>
  <c r="AI241" i="2" s="1"/>
  <c r="AD24" i="2"/>
  <c r="AE24" i="2"/>
  <c r="AD96" i="2"/>
  <c r="AE96" i="2"/>
  <c r="AD91" i="2"/>
  <c r="AE91" i="2"/>
  <c r="AD222" i="2"/>
  <c r="AF222" i="2" s="1"/>
  <c r="AH222" i="2" s="1"/>
  <c r="AI222" i="2" s="1"/>
  <c r="AE222" i="2"/>
  <c r="AD157" i="2"/>
  <c r="AF157" i="2" s="1"/>
  <c r="AH157" i="2" s="1"/>
  <c r="AI157" i="2" s="1"/>
  <c r="AE157" i="2"/>
  <c r="AD35" i="2"/>
  <c r="AF35" i="2" s="1"/>
  <c r="AH35" i="2" s="1"/>
  <c r="AI35" i="2" s="1"/>
  <c r="AE35" i="2"/>
  <c r="AD133" i="2"/>
  <c r="AE133" i="2"/>
  <c r="AD78" i="2"/>
  <c r="AF78" i="2" s="1"/>
  <c r="AH78" i="2" s="1"/>
  <c r="AI78" i="2" s="1"/>
  <c r="AE78" i="2"/>
  <c r="AD69" i="2"/>
  <c r="AE69" i="2"/>
  <c r="AE99" i="2"/>
  <c r="AD99" i="2"/>
  <c r="AF99" i="2" s="1"/>
  <c r="AH99" i="2" s="1"/>
  <c r="AI99" i="2" s="1"/>
  <c r="AD218" i="2"/>
  <c r="AE218" i="2"/>
  <c r="AC225" i="2"/>
  <c r="AC93" i="2"/>
  <c r="AD204" i="2"/>
  <c r="AE204" i="2"/>
  <c r="AD83" i="2"/>
  <c r="AE83" i="2"/>
  <c r="AE206" i="2"/>
  <c r="AD206" i="2"/>
  <c r="AF206" i="2" s="1"/>
  <c r="AH206" i="2" s="1"/>
  <c r="AI206" i="2" s="1"/>
  <c r="AE138" i="2"/>
  <c r="AD138" i="2"/>
  <c r="AF138" i="2" s="1"/>
  <c r="AH138" i="2" s="1"/>
  <c r="AI138" i="2" s="1"/>
  <c r="AD215" i="2"/>
  <c r="AF215" i="2" s="1"/>
  <c r="AH215" i="2" s="1"/>
  <c r="AI215" i="2" s="1"/>
  <c r="AE215" i="2"/>
  <c r="AF90" i="2"/>
  <c r="AH90" i="2" s="1"/>
  <c r="AI90" i="2" s="1"/>
  <c r="AF77" i="2"/>
  <c r="AH77" i="2" s="1"/>
  <c r="AI77" i="2" s="1"/>
  <c r="AD235" i="2"/>
  <c r="AF235" i="2" s="1"/>
  <c r="AH235" i="2" s="1"/>
  <c r="AI235" i="2" s="1"/>
  <c r="AE235" i="2"/>
  <c r="AD139" i="2"/>
  <c r="AF139" i="2" s="1"/>
  <c r="AH139" i="2" s="1"/>
  <c r="AI139" i="2" s="1"/>
  <c r="AE139" i="2"/>
  <c r="AD37" i="2"/>
  <c r="AE37" i="2"/>
  <c r="AC226" i="2"/>
  <c r="AD122" i="2"/>
  <c r="AE122" i="2"/>
  <c r="AC178" i="2"/>
  <c r="AD167" i="2"/>
  <c r="AE167" i="2"/>
  <c r="AD50" i="2"/>
  <c r="AE50" i="2"/>
  <c r="AD117" i="2"/>
  <c r="AE117" i="2"/>
  <c r="AD120" i="2"/>
  <c r="AE120" i="2"/>
  <c r="AD119" i="2"/>
  <c r="AE119" i="2"/>
  <c r="AD130" i="2"/>
  <c r="AE130" i="2"/>
  <c r="AD88" i="2"/>
  <c r="AE88" i="2"/>
  <c r="AK168" i="2"/>
  <c r="AD34" i="2"/>
  <c r="AE34" i="2"/>
  <c r="AD103" i="2"/>
  <c r="AE103" i="2"/>
  <c r="AC245" i="2"/>
  <c r="AE49" i="2"/>
  <c r="AD49" i="2"/>
  <c r="AI158" i="2"/>
  <c r="AC159" i="2"/>
  <c r="AE40" i="2" l="1"/>
  <c r="AD40" i="2"/>
  <c r="AF40" i="2" s="1"/>
  <c r="AH40" i="2" s="1"/>
  <c r="AI40" i="2" s="1"/>
  <c r="AD129" i="2"/>
  <c r="AE129" i="2"/>
  <c r="AF202" i="2"/>
  <c r="AH202" i="2" s="1"/>
  <c r="AI202" i="2" s="1"/>
  <c r="AF88" i="2"/>
  <c r="AH88" i="2" s="1"/>
  <c r="AI88" i="2" s="1"/>
  <c r="AF96" i="2"/>
  <c r="AH96" i="2" s="1"/>
  <c r="AI96" i="2" s="1"/>
  <c r="AF110" i="2"/>
  <c r="AH110" i="2" s="1"/>
  <c r="AI110" i="2" s="1"/>
  <c r="AE217" i="2"/>
  <c r="AD217" i="2"/>
  <c r="AF217" i="2" s="1"/>
  <c r="AH217" i="2" s="1"/>
  <c r="AI217" i="2" s="1"/>
  <c r="AF230" i="2"/>
  <c r="AH230" i="2" s="1"/>
  <c r="AI230" i="2" s="1"/>
  <c r="AF83" i="2"/>
  <c r="AH83" i="2" s="1"/>
  <c r="AI83" i="2" s="1"/>
  <c r="AF120" i="2"/>
  <c r="AH120" i="2" s="1"/>
  <c r="AI120" i="2" s="1"/>
  <c r="AF204" i="2"/>
  <c r="AH204" i="2" s="1"/>
  <c r="AI204" i="2" s="1"/>
  <c r="AD220" i="2"/>
  <c r="AF220" i="2" s="1"/>
  <c r="AH220" i="2" s="1"/>
  <c r="AI220" i="2" s="1"/>
  <c r="AE220" i="2"/>
  <c r="AF73" i="2"/>
  <c r="AH73" i="2" s="1"/>
  <c r="AI73" i="2" s="1"/>
  <c r="AD93" i="2"/>
  <c r="AF93" i="2" s="1"/>
  <c r="AH93" i="2" s="1"/>
  <c r="AI93" i="2" s="1"/>
  <c r="AE93" i="2"/>
  <c r="AF85" i="2"/>
  <c r="AH85" i="2" s="1"/>
  <c r="AI85" i="2" s="1"/>
  <c r="AF216" i="2"/>
  <c r="AH216" i="2" s="1"/>
  <c r="AI216" i="2" s="1"/>
  <c r="AF134" i="2"/>
  <c r="AH134" i="2" s="1"/>
  <c r="AI134" i="2" s="1"/>
  <c r="AF71" i="2"/>
  <c r="AH71" i="2" s="1"/>
  <c r="AI71" i="2" s="1"/>
  <c r="AF107" i="2"/>
  <c r="AH107" i="2" s="1"/>
  <c r="AI107" i="2" s="1"/>
  <c r="AF117" i="2"/>
  <c r="AH117" i="2" s="1"/>
  <c r="AI117" i="2" s="1"/>
  <c r="AD225" i="2"/>
  <c r="AE225" i="2"/>
  <c r="AF186" i="2"/>
  <c r="AH186" i="2" s="1"/>
  <c r="AI186" i="2" s="1"/>
  <c r="AF198" i="2"/>
  <c r="AH198" i="2" s="1"/>
  <c r="AI198" i="2" s="1"/>
  <c r="AF95" i="2"/>
  <c r="AH95" i="2" s="1"/>
  <c r="AI95" i="2" s="1"/>
  <c r="AD152" i="2"/>
  <c r="AF152" i="2" s="1"/>
  <c r="AH152" i="2" s="1"/>
  <c r="AI152" i="2" s="1"/>
  <c r="AE152" i="2"/>
  <c r="AF29" i="2"/>
  <c r="AH29" i="2" s="1"/>
  <c r="AI29" i="2" s="1"/>
  <c r="AF36" i="2"/>
  <c r="AH36" i="2" s="1"/>
  <c r="AI36" i="2" s="1"/>
  <c r="AF247" i="2"/>
  <c r="AH247" i="2" s="1"/>
  <c r="AI247" i="2" s="1"/>
  <c r="AE214" i="2"/>
  <c r="AD214" i="2"/>
  <c r="AF214" i="2" s="1"/>
  <c r="AH214" i="2" s="1"/>
  <c r="AI214" i="2" s="1"/>
  <c r="AF210" i="2"/>
  <c r="AH210" i="2" s="1"/>
  <c r="AI210" i="2" s="1"/>
  <c r="AF50" i="2"/>
  <c r="AH50" i="2" s="1"/>
  <c r="AI50" i="2" s="1"/>
  <c r="AF218" i="2"/>
  <c r="AH218" i="2" s="1"/>
  <c r="AI218" i="2" s="1"/>
  <c r="AD128" i="2"/>
  <c r="AE128" i="2"/>
  <c r="AF244" i="2"/>
  <c r="AH244" i="2" s="1"/>
  <c r="AI244" i="2" s="1"/>
  <c r="AD178" i="2"/>
  <c r="AF178" i="2" s="1"/>
  <c r="AH178" i="2" s="1"/>
  <c r="AI178" i="2" s="1"/>
  <c r="AE178" i="2"/>
  <c r="AD165" i="2"/>
  <c r="AF165" i="2" s="1"/>
  <c r="AH165" i="2" s="1"/>
  <c r="AI165" i="2" s="1"/>
  <c r="AE165" i="2"/>
  <c r="AD145" i="2"/>
  <c r="AE145" i="2"/>
  <c r="AD201" i="2"/>
  <c r="AE201" i="2"/>
  <c r="AF98" i="2"/>
  <c r="AH98" i="2" s="1"/>
  <c r="AI98" i="2" s="1"/>
  <c r="AF212" i="2"/>
  <c r="AH212" i="2" s="1"/>
  <c r="AI212" i="2" s="1"/>
  <c r="AF189" i="2"/>
  <c r="AH189" i="2" s="1"/>
  <c r="AI189" i="2" s="1"/>
  <c r="AF114" i="2"/>
  <c r="AH114" i="2" s="1"/>
  <c r="AI114" i="2" s="1"/>
  <c r="AD163" i="2"/>
  <c r="AF163" i="2" s="1"/>
  <c r="AH163" i="2" s="1"/>
  <c r="AI163" i="2" s="1"/>
  <c r="AE163" i="2"/>
  <c r="AF119" i="2"/>
  <c r="AH119" i="2" s="1"/>
  <c r="AI119" i="2" s="1"/>
  <c r="AD143" i="2"/>
  <c r="AF143" i="2" s="1"/>
  <c r="AH143" i="2" s="1"/>
  <c r="AI143" i="2" s="1"/>
  <c r="AE143" i="2"/>
  <c r="AD18" i="2"/>
  <c r="AF18" i="2" s="1"/>
  <c r="AH18" i="2" s="1"/>
  <c r="AI18" i="2" s="1"/>
  <c r="AE18" i="2"/>
  <c r="AF167" i="2"/>
  <c r="AH167" i="2" s="1"/>
  <c r="AI167" i="2" s="1"/>
  <c r="AF196" i="2"/>
  <c r="AH196" i="2" s="1"/>
  <c r="AI196" i="2" s="1"/>
  <c r="AF69" i="2"/>
  <c r="AH69" i="2" s="1"/>
  <c r="AI69" i="2" s="1"/>
  <c r="AD232" i="2"/>
  <c r="AE232" i="2"/>
  <c r="AD61" i="2"/>
  <c r="AE61" i="2"/>
  <c r="AF116" i="2"/>
  <c r="AH116" i="2" s="1"/>
  <c r="AI116" i="2" s="1"/>
  <c r="AF207" i="2"/>
  <c r="AH207" i="2" s="1"/>
  <c r="AI207" i="2" s="1"/>
  <c r="AF122" i="2"/>
  <c r="AH122" i="2" s="1"/>
  <c r="AI122" i="2" s="1"/>
  <c r="AF237" i="2"/>
  <c r="AH237" i="2" s="1"/>
  <c r="AI237" i="2" s="1"/>
  <c r="AF151" i="2"/>
  <c r="AH151" i="2" s="1"/>
  <c r="AI151" i="2" s="1"/>
  <c r="AF166" i="2"/>
  <c r="AH166" i="2" s="1"/>
  <c r="AI166" i="2" s="1"/>
  <c r="AF105" i="2"/>
  <c r="AH105" i="2" s="1"/>
  <c r="AI105" i="2" s="1"/>
  <c r="AF246" i="2"/>
  <c r="AH246" i="2" s="1"/>
  <c r="AI246" i="2" s="1"/>
  <c r="AF11" i="2"/>
  <c r="AH11" i="2" s="1"/>
  <c r="AI11" i="2" s="1"/>
  <c r="AF13" i="2"/>
  <c r="AH13" i="2" s="1"/>
  <c r="AI13" i="2" s="1"/>
  <c r="AF49" i="2"/>
  <c r="AH49" i="2" s="1"/>
  <c r="AI49" i="2" s="1"/>
  <c r="AF181" i="2"/>
  <c r="AH181" i="2" s="1"/>
  <c r="AI181" i="2" s="1"/>
  <c r="AF191" i="2"/>
  <c r="AH191" i="2" s="1"/>
  <c r="AI191" i="2" s="1"/>
  <c r="AD200" i="2"/>
  <c r="AE200" i="2"/>
  <c r="AF23" i="2"/>
  <c r="AH23" i="2" s="1"/>
  <c r="AI23" i="2" s="1"/>
  <c r="AF12" i="2"/>
  <c r="AH12" i="2" s="1"/>
  <c r="AI12" i="2" s="1"/>
  <c r="AD76" i="2"/>
  <c r="AF76" i="2" s="1"/>
  <c r="AH76" i="2" s="1"/>
  <c r="AI76" i="2" s="1"/>
  <c r="AE76" i="2"/>
  <c r="AD205" i="2"/>
  <c r="AF205" i="2" s="1"/>
  <c r="AH205" i="2" s="1"/>
  <c r="AI205" i="2" s="1"/>
  <c r="AE205" i="2"/>
  <c r="AD84" i="2"/>
  <c r="AF84" i="2" s="1"/>
  <c r="AH84" i="2" s="1"/>
  <c r="AI84" i="2" s="1"/>
  <c r="AE84" i="2"/>
  <c r="AF37" i="2"/>
  <c r="AH37" i="2" s="1"/>
  <c r="AI37" i="2" s="1"/>
  <c r="AD248" i="2"/>
  <c r="AE248" i="2"/>
  <c r="AD240" i="2"/>
  <c r="AE240" i="2"/>
  <c r="AF229" i="2"/>
  <c r="AH229" i="2" s="1"/>
  <c r="AI229" i="2" s="1"/>
  <c r="AF177" i="2"/>
  <c r="AH177" i="2" s="1"/>
  <c r="AI177" i="2" s="1"/>
  <c r="AD184" i="2"/>
  <c r="AF184" i="2" s="1"/>
  <c r="AH184" i="2" s="1"/>
  <c r="AI184" i="2" s="1"/>
  <c r="AE184" i="2"/>
  <c r="AF113" i="2"/>
  <c r="AH113" i="2" s="1"/>
  <c r="AI113" i="2" s="1"/>
  <c r="AF254" i="2"/>
  <c r="AH254" i="2" s="1"/>
  <c r="AI254" i="2" s="1"/>
  <c r="AF24" i="2"/>
  <c r="AH24" i="2" s="1"/>
  <c r="AI24" i="2" s="1"/>
  <c r="AF65" i="2"/>
  <c r="AH65" i="2" s="1"/>
  <c r="AI65" i="2" s="1"/>
  <c r="AD227" i="2"/>
  <c r="AE227" i="2"/>
  <c r="AD57" i="2"/>
  <c r="AF57" i="2" s="1"/>
  <c r="AH57" i="2" s="1"/>
  <c r="AI57" i="2" s="1"/>
  <c r="AE57" i="2"/>
  <c r="AF79" i="2"/>
  <c r="AH79" i="2" s="1"/>
  <c r="AI79" i="2" s="1"/>
  <c r="AF51" i="2"/>
  <c r="AH51" i="2" s="1"/>
  <c r="AI51" i="2" s="1"/>
  <c r="AD245" i="2"/>
  <c r="AF245" i="2" s="1"/>
  <c r="AH245" i="2" s="1"/>
  <c r="AI245" i="2" s="1"/>
  <c r="AE245" i="2"/>
  <c r="AD168" i="2"/>
  <c r="AF168" i="2" s="1"/>
  <c r="AH168" i="2" s="1"/>
  <c r="AI168" i="2" s="1"/>
  <c r="AE168" i="2"/>
  <c r="AF92" i="2"/>
  <c r="AH92" i="2" s="1"/>
  <c r="AI92" i="2" s="1"/>
  <c r="AF243" i="2"/>
  <c r="AH243" i="2" s="1"/>
  <c r="AI243" i="2" s="1"/>
  <c r="AF62" i="2"/>
  <c r="AH62" i="2" s="1"/>
  <c r="AI62" i="2" s="1"/>
  <c r="AD242" i="2"/>
  <c r="AF242" i="2" s="1"/>
  <c r="AH242" i="2" s="1"/>
  <c r="AI242" i="2" s="1"/>
  <c r="AE242" i="2"/>
  <c r="AF109" i="2"/>
  <c r="AH109" i="2" s="1"/>
  <c r="AI109" i="2" s="1"/>
  <c r="AD147" i="2"/>
  <c r="AF147" i="2" s="1"/>
  <c r="AH147" i="2" s="1"/>
  <c r="AI147" i="2" s="1"/>
  <c r="AE147" i="2"/>
  <c r="AE180" i="2"/>
  <c r="AD180" i="2"/>
  <c r="AF180" i="2" s="1"/>
  <c r="AH180" i="2" s="1"/>
  <c r="AI180" i="2" s="1"/>
  <c r="AF103" i="2"/>
  <c r="AH103" i="2" s="1"/>
  <c r="AI103" i="2" s="1"/>
  <c r="AD209" i="2"/>
  <c r="AE209" i="2"/>
  <c r="AF203" i="2"/>
  <c r="AH203" i="2" s="1"/>
  <c r="AI203" i="2" s="1"/>
  <c r="AD190" i="2"/>
  <c r="AF190" i="2" s="1"/>
  <c r="AH190" i="2" s="1"/>
  <c r="AI190" i="2" s="1"/>
  <c r="AE190" i="2"/>
  <c r="AD142" i="2"/>
  <c r="AF142" i="2" s="1"/>
  <c r="AH142" i="2" s="1"/>
  <c r="AI142" i="2" s="1"/>
  <c r="AE142" i="2"/>
  <c r="AE108" i="2"/>
  <c r="AD108" i="2"/>
  <c r="AF108" i="2" s="1"/>
  <c r="AH108" i="2" s="1"/>
  <c r="AI108" i="2" s="1"/>
  <c r="AF42" i="2"/>
  <c r="AH42" i="2" s="1"/>
  <c r="AI42" i="2" s="1"/>
  <c r="AE226" i="2"/>
  <c r="AD226" i="2"/>
  <c r="AF226" i="2" s="1"/>
  <c r="AH226" i="2" s="1"/>
  <c r="AI226" i="2" s="1"/>
  <c r="AD159" i="2"/>
  <c r="AE159" i="2"/>
  <c r="AF4" i="2"/>
  <c r="AH4" i="2" s="1"/>
  <c r="AI4" i="2" s="1"/>
  <c r="AF6" i="2"/>
  <c r="AH6" i="2" s="1"/>
  <c r="AI6" i="2" s="1"/>
  <c r="AF182" i="2"/>
  <c r="AH182" i="2" s="1"/>
  <c r="AI182" i="2" s="1"/>
  <c r="AD144" i="2"/>
  <c r="AE144" i="2"/>
  <c r="AF133" i="2"/>
  <c r="AH133" i="2" s="1"/>
  <c r="AI133" i="2" s="1"/>
  <c r="AF136" i="2"/>
  <c r="AH136" i="2" s="1"/>
  <c r="AI136" i="2" s="1"/>
  <c r="AF34" i="2"/>
  <c r="AH34" i="2" s="1"/>
  <c r="AI34" i="2" s="1"/>
  <c r="AD17" i="2"/>
  <c r="AE17" i="2"/>
  <c r="AF130" i="2"/>
  <c r="AH130" i="2" s="1"/>
  <c r="AI130" i="2" s="1"/>
  <c r="AF91" i="2"/>
  <c r="AH91" i="2" s="1"/>
  <c r="AI91" i="2" s="1"/>
  <c r="AF234" i="2"/>
  <c r="AH234" i="2" s="1"/>
  <c r="AI234" i="2" s="1"/>
  <c r="AD137" i="2"/>
  <c r="AE137" i="2"/>
  <c r="AF126" i="2"/>
  <c r="AH126" i="2" s="1"/>
  <c r="AI126" i="2" s="1"/>
  <c r="AF159" i="2" l="1"/>
  <c r="AH159" i="2" s="1"/>
  <c r="AI159" i="2" s="1"/>
  <c r="AF145" i="2"/>
  <c r="AH145" i="2" s="1"/>
  <c r="AI145" i="2" s="1"/>
  <c r="AF225" i="2"/>
  <c r="AH225" i="2" s="1"/>
  <c r="AI225" i="2" s="1"/>
  <c r="AF227" i="2"/>
  <c r="AH227" i="2" s="1"/>
  <c r="AI227" i="2" s="1"/>
  <c r="AF128" i="2"/>
  <c r="AH128" i="2" s="1"/>
  <c r="AI128" i="2" s="1"/>
  <c r="AF240" i="2"/>
  <c r="AH240" i="2" s="1"/>
  <c r="AI240" i="2" s="1"/>
  <c r="AF61" i="2"/>
  <c r="AH61" i="2" s="1"/>
  <c r="AI61" i="2" s="1"/>
  <c r="AF200" i="2"/>
  <c r="AH200" i="2" s="1"/>
  <c r="AI200" i="2" s="1"/>
  <c r="AF248" i="2"/>
  <c r="AH248" i="2" s="1"/>
  <c r="AI248" i="2" s="1"/>
  <c r="AF232" i="2"/>
  <c r="AH232" i="2" s="1"/>
  <c r="AI232" i="2" s="1"/>
  <c r="AF17" i="2"/>
  <c r="AH17" i="2" s="1"/>
  <c r="AI17" i="2" s="1"/>
  <c r="AF209" i="2"/>
  <c r="AH209" i="2" s="1"/>
  <c r="AI209" i="2" s="1"/>
  <c r="AF137" i="2"/>
  <c r="AH137" i="2" s="1"/>
  <c r="AI137" i="2" s="1"/>
  <c r="AF144" i="2"/>
  <c r="AH144" i="2" s="1"/>
  <c r="AI144" i="2" s="1"/>
  <c r="AF129" i="2"/>
  <c r="AH129" i="2" s="1"/>
  <c r="AI129" i="2" s="1"/>
  <c r="AF201" i="2"/>
  <c r="AH201" i="2" s="1"/>
  <c r="AI201" i="2" s="1"/>
</calcChain>
</file>

<file path=xl/sharedStrings.xml><?xml version="1.0" encoding="utf-8"?>
<sst xmlns="http://schemas.openxmlformats.org/spreadsheetml/2006/main" count="1465" uniqueCount="364">
  <si>
    <t>判断</t>
  </si>
  <si>
    <t>顾问提成</t>
  </si>
  <si>
    <t>月份</t>
  </si>
  <si>
    <t>门店</t>
  </si>
  <si>
    <t>金三角</t>
  </si>
  <si>
    <t>岗位</t>
  </si>
  <si>
    <t>健康师</t>
  </si>
  <si>
    <t>辅助列</t>
  </si>
  <si>
    <t>门店状态</t>
  </si>
  <si>
    <t>出勤天数</t>
  </si>
  <si>
    <t>系统业绩</t>
  </si>
  <si>
    <t>总业绩</t>
  </si>
  <si>
    <t>基础业绩</t>
  </si>
  <si>
    <t>合作业绩</t>
  </si>
  <si>
    <t>奖励业绩</t>
  </si>
  <si>
    <t>消耗</t>
  </si>
  <si>
    <t>项目数</t>
  </si>
  <si>
    <t>手工</t>
  </si>
  <si>
    <t>①是否属于战队</t>
  </si>
  <si>
    <t>②是否满足考勤</t>
  </si>
  <si>
    <t>③战队最终人数</t>
  </si>
  <si>
    <t>④考勤后不属于战队视为单人</t>
  </si>
  <si>
    <t>⑤战队提成</t>
  </si>
  <si>
    <t>⑥按1人提成</t>
  </si>
  <si>
    <t>最终提成点</t>
  </si>
  <si>
    <t>基础业绩提成</t>
  </si>
  <si>
    <t>合作业绩提成</t>
  </si>
  <si>
    <t>提成合计</t>
  </si>
  <si>
    <t>个人占比</t>
  </si>
  <si>
    <t>组员合计</t>
  </si>
  <si>
    <t>6月</t>
  </si>
  <si>
    <t>精英队</t>
  </si>
  <si>
    <t>顾问</t>
  </si>
  <si>
    <t>李燕</t>
  </si>
  <si>
    <t>刘恬恬</t>
  </si>
  <si>
    <t>陈萍</t>
  </si>
  <si>
    <t>T区</t>
  </si>
  <si>
    <t>468+T区</t>
  </si>
  <si>
    <t>冲锋队</t>
  </si>
  <si>
    <t>陈小琴</t>
  </si>
  <si>
    <t>苟小春</t>
  </si>
  <si>
    <t>罗萍</t>
  </si>
  <si>
    <t>门店T区</t>
  </si>
  <si>
    <t>华润</t>
  </si>
  <si>
    <t>战狼队</t>
  </si>
  <si>
    <t>王瑞琳</t>
  </si>
  <si>
    <t>雷朝霞</t>
  </si>
  <si>
    <t>赵玉晓</t>
  </si>
  <si>
    <t>华润+T区</t>
  </si>
  <si>
    <t>飞跃队</t>
  </si>
  <si>
    <t>黄小燕</t>
  </si>
  <si>
    <t>王如意</t>
  </si>
  <si>
    <t>陈雪莲</t>
  </si>
  <si>
    <t>单人</t>
  </si>
  <si>
    <t>雷彬燕</t>
  </si>
  <si>
    <t>张江秀</t>
  </si>
  <si>
    <t>静居寺</t>
  </si>
  <si>
    <t>战神队</t>
  </si>
  <si>
    <t>张丽</t>
  </si>
  <si>
    <t>王娇</t>
  </si>
  <si>
    <t>陈建蓉</t>
  </si>
  <si>
    <t>静居寺+T区</t>
  </si>
  <si>
    <t>亮剑队</t>
  </si>
  <si>
    <t>董顺秀</t>
  </si>
  <si>
    <t>杨金花</t>
  </si>
  <si>
    <t>黎茂婷</t>
  </si>
  <si>
    <t>红光</t>
  </si>
  <si>
    <t>蒙亦锌</t>
  </si>
  <si>
    <t>新店</t>
  </si>
  <si>
    <t>张霞</t>
  </si>
  <si>
    <t>马丽亚</t>
  </si>
  <si>
    <t>阿衣尔扎</t>
  </si>
  <si>
    <t>刘梦蓝</t>
  </si>
  <si>
    <t>犀浦</t>
  </si>
  <si>
    <t>战胜队</t>
  </si>
  <si>
    <t>欧迎春</t>
  </si>
  <si>
    <t>谭芙蓉</t>
  </si>
  <si>
    <t>舒阳</t>
  </si>
  <si>
    <t>犀浦+T区</t>
  </si>
  <si>
    <t>旗胜队</t>
  </si>
  <si>
    <t>包竹梅</t>
  </si>
  <si>
    <t>刘婵琴</t>
  </si>
  <si>
    <t>泽仁拉姆</t>
  </si>
  <si>
    <t>龙城国际</t>
  </si>
  <si>
    <t>王维</t>
  </si>
  <si>
    <t>李洪芳</t>
  </si>
  <si>
    <t>钟心悦</t>
  </si>
  <si>
    <t>谢金梅</t>
  </si>
  <si>
    <t>罗文文</t>
  </si>
  <si>
    <t>优品道</t>
  </si>
  <si>
    <t>梦想队</t>
  </si>
  <si>
    <t>李维</t>
  </si>
  <si>
    <t>邓笑</t>
  </si>
  <si>
    <t>刘丽华</t>
  </si>
  <si>
    <t>优品道+T区</t>
  </si>
  <si>
    <t>出奇队</t>
  </si>
  <si>
    <t>贾琳</t>
  </si>
  <si>
    <t>彭鑫</t>
  </si>
  <si>
    <t>王智慧</t>
  </si>
  <si>
    <t>大源</t>
  </si>
  <si>
    <t>陈世琳</t>
  </si>
  <si>
    <t>李燕1</t>
  </si>
  <si>
    <t>大源+T区</t>
  </si>
  <si>
    <t>野狼队</t>
  </si>
  <si>
    <t>钟秦</t>
  </si>
  <si>
    <t>周林</t>
  </si>
  <si>
    <t>张林英</t>
  </si>
  <si>
    <t>保利</t>
  </si>
  <si>
    <t>黄江</t>
  </si>
  <si>
    <t>陈思雨</t>
  </si>
  <si>
    <t>谭言希</t>
  </si>
  <si>
    <t>米琪</t>
  </si>
  <si>
    <t>陈琼</t>
  </si>
  <si>
    <t>骑士郡</t>
  </si>
  <si>
    <t>天宇霸主队</t>
  </si>
  <si>
    <t>王新华</t>
  </si>
  <si>
    <t>刘裕琼</t>
  </si>
  <si>
    <t>谭福英</t>
  </si>
  <si>
    <t>骑士郡+T区</t>
  </si>
  <si>
    <t>雄霸天下队</t>
  </si>
  <si>
    <t>唐玉芳</t>
  </si>
  <si>
    <t>龙巧云</t>
  </si>
  <si>
    <t>唐施语</t>
  </si>
  <si>
    <t>李凤</t>
  </si>
  <si>
    <t>荣华南路</t>
  </si>
  <si>
    <t>销冠队</t>
  </si>
  <si>
    <t>郑加焕</t>
  </si>
  <si>
    <t>侯英</t>
  </si>
  <si>
    <t>荣华南路+T区</t>
  </si>
  <si>
    <t>赢销队</t>
  </si>
  <si>
    <t>马宏梅</t>
  </si>
  <si>
    <t>陈洁</t>
  </si>
  <si>
    <t>谢德芳</t>
  </si>
  <si>
    <t>融创</t>
  </si>
  <si>
    <t>胜羽队</t>
  </si>
  <si>
    <t>李思忆</t>
  </si>
  <si>
    <t>赵情情</t>
  </si>
  <si>
    <t>吴飞雁</t>
  </si>
  <si>
    <t>融创+T区</t>
  </si>
  <si>
    <t>太阳队</t>
  </si>
  <si>
    <t>梁缘缘</t>
  </si>
  <si>
    <t>曹悦</t>
  </si>
  <si>
    <t>尹桂香</t>
  </si>
  <si>
    <t>沙河</t>
  </si>
  <si>
    <t>奇迹队</t>
  </si>
  <si>
    <t>张芮</t>
  </si>
  <si>
    <t>叶文娟</t>
  </si>
  <si>
    <t>唐容</t>
  </si>
  <si>
    <t>沙河+T区</t>
  </si>
  <si>
    <t>王依蕊</t>
  </si>
  <si>
    <t>张元琼</t>
  </si>
  <si>
    <t>渗登措</t>
  </si>
  <si>
    <t>涌泉</t>
  </si>
  <si>
    <t>冲刺队</t>
  </si>
  <si>
    <t>袁玉</t>
  </si>
  <si>
    <t>郑丹</t>
  </si>
  <si>
    <t>涌泉+T区</t>
  </si>
  <si>
    <t>进钱队</t>
  </si>
  <si>
    <t>赵晴亮</t>
  </si>
  <si>
    <t>赵静</t>
  </si>
  <si>
    <t>胡钦秀</t>
  </si>
  <si>
    <t>曾怡</t>
  </si>
  <si>
    <t>中和</t>
  </si>
  <si>
    <t>无敌队</t>
  </si>
  <si>
    <t>唐尹</t>
  </si>
  <si>
    <t>余姣姣</t>
  </si>
  <si>
    <t>中和+T区</t>
  </si>
  <si>
    <t>冠军队</t>
  </si>
  <si>
    <t>李红梅</t>
  </si>
  <si>
    <t>龚艳</t>
  </si>
  <si>
    <t>叶朝春</t>
  </si>
  <si>
    <t>川音</t>
  </si>
  <si>
    <t>殷小燕</t>
  </si>
  <si>
    <t>王能琴</t>
  </si>
  <si>
    <t>贺丽</t>
  </si>
  <si>
    <t>邹孟君</t>
  </si>
  <si>
    <t>朱成芳</t>
  </si>
  <si>
    <t>翁玲</t>
  </si>
  <si>
    <t>彭羽佳</t>
  </si>
  <si>
    <t>李海瑛</t>
  </si>
  <si>
    <t>光华</t>
  </si>
  <si>
    <t>天翊队</t>
  </si>
  <si>
    <t>康钦</t>
  </si>
  <si>
    <t>达哇卓玛</t>
  </si>
  <si>
    <t>光华+T区</t>
  </si>
  <si>
    <t>猛力队</t>
  </si>
  <si>
    <t>聂娟</t>
  </si>
  <si>
    <t>马菁</t>
  </si>
  <si>
    <t>龙湖</t>
  </si>
  <si>
    <t>突破队</t>
  </si>
  <si>
    <t>邓雪梅</t>
  </si>
  <si>
    <t>何婷</t>
  </si>
  <si>
    <t>龙湖+T区</t>
  </si>
  <si>
    <t>必胜队</t>
  </si>
  <si>
    <t>张候敏</t>
  </si>
  <si>
    <t>高雪</t>
  </si>
  <si>
    <t>刘慧</t>
  </si>
  <si>
    <t>王红红</t>
  </si>
  <si>
    <t>鹭岛</t>
  </si>
  <si>
    <t>郭小丽</t>
  </si>
  <si>
    <t>雷娜婷</t>
  </si>
  <si>
    <t>刘心怡</t>
  </si>
  <si>
    <t>鹭岛+T区</t>
  </si>
  <si>
    <t>出单队</t>
  </si>
  <si>
    <t>顾红艳</t>
  </si>
  <si>
    <t>叶美霞</t>
  </si>
  <si>
    <t>梁婷</t>
  </si>
  <si>
    <t>南湖</t>
  </si>
  <si>
    <t>招财队</t>
  </si>
  <si>
    <t>刘九招</t>
  </si>
  <si>
    <t>李彩华</t>
  </si>
  <si>
    <t>南湖+T区</t>
  </si>
  <si>
    <t>进宝队</t>
  </si>
  <si>
    <t>廖妍</t>
  </si>
  <si>
    <t>朱羽</t>
  </si>
  <si>
    <t>高琴</t>
  </si>
  <si>
    <t>达卓措</t>
  </si>
  <si>
    <t>荣华北路</t>
  </si>
  <si>
    <t>王萍</t>
  </si>
  <si>
    <t>许莎莎</t>
  </si>
  <si>
    <t>荣华北路+T区</t>
  </si>
  <si>
    <t>谢娟</t>
  </si>
  <si>
    <t>胡红琳</t>
  </si>
  <si>
    <t>陈美合</t>
  </si>
  <si>
    <t>紫荆</t>
  </si>
  <si>
    <t>雄鹰队</t>
  </si>
  <si>
    <t>康红梅</t>
  </si>
  <si>
    <t>唐银春</t>
  </si>
  <si>
    <t>陈红霞</t>
  </si>
  <si>
    <t>紫荆+T区</t>
  </si>
  <si>
    <t>团结队</t>
  </si>
  <si>
    <t>刘巧艳</t>
  </si>
  <si>
    <t>刘晓丽</t>
  </si>
  <si>
    <t>孙丽娟</t>
  </si>
  <si>
    <t>熊艳</t>
  </si>
  <si>
    <t>任静</t>
  </si>
  <si>
    <t>廖增珍</t>
  </si>
  <si>
    <t>双流</t>
  </si>
  <si>
    <t>超越队</t>
  </si>
  <si>
    <t>冉芳霞</t>
  </si>
  <si>
    <t>谭萍</t>
  </si>
  <si>
    <t>双流+T区</t>
  </si>
  <si>
    <t>星耀队</t>
  </si>
  <si>
    <t>郝中南</t>
  </si>
  <si>
    <t>彭措志玛</t>
  </si>
  <si>
    <t>罗湘湘</t>
  </si>
  <si>
    <t>亚洲湾</t>
  </si>
  <si>
    <t>钱进队</t>
  </si>
  <si>
    <t>刘霞</t>
  </si>
  <si>
    <t>石海力</t>
  </si>
  <si>
    <t>陈定坤</t>
  </si>
  <si>
    <t>亚洲湾+T区</t>
  </si>
  <si>
    <t>龙腾队</t>
  </si>
  <si>
    <t>李科</t>
  </si>
  <si>
    <t>付薪燕</t>
  </si>
  <si>
    <t>川师</t>
  </si>
  <si>
    <t>虎啸龙吟队</t>
  </si>
  <si>
    <t>李巧娇</t>
  </si>
  <si>
    <t>李萌</t>
  </si>
  <si>
    <t>柳全菊</t>
  </si>
  <si>
    <t>川师+T区</t>
  </si>
  <si>
    <t>卧虎藏龙队</t>
  </si>
  <si>
    <t>罗雪</t>
  </si>
  <si>
    <t>唐宇欣</t>
  </si>
  <si>
    <t>明信</t>
  </si>
  <si>
    <t>冷忠翠</t>
  </si>
  <si>
    <t>贺金云</t>
  </si>
  <si>
    <t>向陈洁</t>
  </si>
  <si>
    <t>明信+T区</t>
  </si>
  <si>
    <t>王红</t>
  </si>
  <si>
    <t>周静芸</t>
  </si>
  <si>
    <t>舒许芳</t>
  </si>
  <si>
    <t>千禧</t>
  </si>
  <si>
    <t>深藏不露队</t>
  </si>
  <si>
    <t>王显珍</t>
  </si>
  <si>
    <t>张廷妍</t>
  </si>
  <si>
    <t>千禧+T区</t>
  </si>
  <si>
    <t>杜兰兰</t>
  </si>
  <si>
    <t>吴雨欣</t>
  </si>
  <si>
    <t>马冬梅</t>
  </si>
  <si>
    <t>彭莉群</t>
  </si>
  <si>
    <t>大丰</t>
  </si>
  <si>
    <t>孙红梅</t>
  </si>
  <si>
    <t>蒲艳婷</t>
  </si>
  <si>
    <t>杨艳</t>
  </si>
  <si>
    <t>大丰+T区</t>
  </si>
  <si>
    <t>黎红花</t>
  </si>
  <si>
    <t>刘帆</t>
  </si>
  <si>
    <t>凤凰山</t>
  </si>
  <si>
    <t>徐文平</t>
  </si>
  <si>
    <t>周文慧</t>
  </si>
  <si>
    <t>郑美函</t>
  </si>
  <si>
    <t>凤凰山+T区</t>
  </si>
  <si>
    <t>凤羽队</t>
  </si>
  <si>
    <t>喻容</t>
  </si>
  <si>
    <t>张欣</t>
  </si>
  <si>
    <t>张白金</t>
  </si>
  <si>
    <t>川音店</t>
  </si>
  <si>
    <t>468店</t>
  </si>
  <si>
    <t>华润店</t>
  </si>
  <si>
    <t>静居寺店</t>
  </si>
  <si>
    <t>红光店</t>
  </si>
  <si>
    <t>红光+T区</t>
  </si>
  <si>
    <t>犀浦店</t>
  </si>
  <si>
    <t>龙城国际店</t>
  </si>
  <si>
    <t>龙城国际+T区</t>
  </si>
  <si>
    <t>优品道店</t>
  </si>
  <si>
    <t>大源店</t>
  </si>
  <si>
    <t>保利店</t>
  </si>
  <si>
    <t>保利+T区</t>
  </si>
  <si>
    <t>骑士郡店</t>
  </si>
  <si>
    <t>荣华南路店</t>
  </si>
  <si>
    <t>融创店</t>
  </si>
  <si>
    <t>沙河店</t>
  </si>
  <si>
    <t>涌泉店</t>
  </si>
  <si>
    <t>中和店</t>
  </si>
  <si>
    <t>光华店</t>
  </si>
  <si>
    <t>龙湖店</t>
  </si>
  <si>
    <t>鹭岛店</t>
  </si>
  <si>
    <t>南湖店</t>
  </si>
  <si>
    <t>荣华北路店</t>
  </si>
  <si>
    <t>紫荆店</t>
  </si>
  <si>
    <t>双流店</t>
  </si>
  <si>
    <t>亚洲湾店</t>
  </si>
  <si>
    <t>川师店</t>
  </si>
  <si>
    <t>明信店</t>
  </si>
  <si>
    <t>千禧店</t>
  </si>
  <si>
    <t>大丰店</t>
  </si>
  <si>
    <t>凤凰山店</t>
  </si>
  <si>
    <t>新客业绩</t>
    <phoneticPr fontId="2" type="noConversion"/>
  </si>
  <si>
    <t>check：</t>
    <phoneticPr fontId="2" type="noConversion"/>
  </si>
  <si>
    <t>新店一阶段</t>
    <phoneticPr fontId="2" type="noConversion"/>
  </si>
  <si>
    <t>新店二阶段</t>
    <phoneticPr fontId="2" type="noConversion"/>
  </si>
  <si>
    <t>新店阶段</t>
    <phoneticPr fontId="2" type="noConversion"/>
  </si>
  <si>
    <t>成交率</t>
    <phoneticPr fontId="2" type="noConversion"/>
  </si>
  <si>
    <t>成交业绩</t>
    <phoneticPr fontId="2" type="noConversion"/>
  </si>
  <si>
    <t>成交提点</t>
    <phoneticPr fontId="2" type="noConversion"/>
  </si>
  <si>
    <t>剩余业绩</t>
    <phoneticPr fontId="2" type="noConversion"/>
  </si>
  <si>
    <t>升单人头</t>
    <phoneticPr fontId="2" type="noConversion"/>
  </si>
  <si>
    <t>升单提点</t>
    <phoneticPr fontId="2" type="noConversion"/>
  </si>
  <si>
    <t>升单业绩</t>
    <phoneticPr fontId="2" type="noConversion"/>
  </si>
  <si>
    <t>郝莉娜</t>
    <phoneticPr fontId="2" type="noConversion"/>
  </si>
  <si>
    <t>保利</t>
    <phoneticPr fontId="2" type="noConversion"/>
  </si>
  <si>
    <t>尚杨</t>
    <phoneticPr fontId="2" type="noConversion"/>
  </si>
  <si>
    <t>字段名</t>
    <phoneticPr fontId="2" type="noConversion"/>
  </si>
  <si>
    <t>①</t>
    <phoneticPr fontId="2" type="noConversion"/>
  </si>
  <si>
    <t>战队名</t>
    <phoneticPr fontId="2" type="noConversion"/>
  </si>
  <si>
    <t>②</t>
    <phoneticPr fontId="2" type="noConversion"/>
  </si>
  <si>
    <t>选择</t>
    <phoneticPr fontId="2" type="noConversion"/>
  </si>
  <si>
    <t>③</t>
    <phoneticPr fontId="2" type="noConversion"/>
  </si>
  <si>
    <t>战队成员1</t>
    <phoneticPr fontId="2" type="noConversion"/>
  </si>
  <si>
    <t>战队成员2</t>
  </si>
  <si>
    <t>战队成员3</t>
  </si>
  <si>
    <t>战队顾问</t>
    <phoneticPr fontId="2" type="noConversion"/>
  </si>
  <si>
    <t>选择1.2.3中的其中一个</t>
    <phoneticPr fontId="2" type="noConversion"/>
  </si>
  <si>
    <t>④</t>
    <phoneticPr fontId="2" type="noConversion"/>
  </si>
  <si>
    <t>全公司唯一战队名</t>
    <phoneticPr fontId="2" type="noConversion"/>
  </si>
  <si>
    <t>生成：门店+战队名</t>
    <phoneticPr fontId="2" type="noConversion"/>
  </si>
  <si>
    <t>用于核算</t>
    <phoneticPr fontId="2" type="noConversion"/>
  </si>
  <si>
    <t>选择，门店可重名</t>
    <phoneticPr fontId="2" type="noConversion"/>
  </si>
  <si>
    <t>月初金三角的设定</t>
    <phoneticPr fontId="2" type="noConversion"/>
  </si>
  <si>
    <t>T区</t>
    <phoneticPr fontId="2" type="noConversion"/>
  </si>
  <si>
    <t>生成：门店+T区</t>
    <phoneticPr fontId="2" type="noConversion"/>
  </si>
  <si>
    <t>在增加部分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</si>
</sst>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1" x14ac:knownFonts="1">
    <font>
      <sz val="11"/>
      <color theme="1"/>
      <name val="等线"/>
      <family val="2"/>
      <scheme val="minor"/>
    </font>
    <font>
      <sz val="12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微软雅黑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0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0" fontId="3" fillId="3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0" fontId="4" fillId="3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10" fontId="5" fillId="5" borderId="0" xfId="0" applyNumberFormat="1" applyFont="1" applyFill="1" applyAlignment="1">
      <alignment horizontal="center" vertical="center"/>
    </xf>
    <xf numFmtId="177" fontId="5" fillId="5" borderId="0" xfId="0" applyNumberFormat="1" applyFont="1" applyFill="1" applyAlignment="1">
      <alignment horizontal="center" vertical="center"/>
    </xf>
    <xf numFmtId="177" fontId="5" fillId="6" borderId="0" xfId="0" applyNumberFormat="1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10" fontId="6" fillId="7" borderId="0" xfId="0" applyNumberFormat="1" applyFont="1" applyFill="1" applyAlignment="1">
      <alignment horizontal="center" vertical="center"/>
    </xf>
    <xf numFmtId="9" fontId="6" fillId="7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9" fontId="8" fillId="9" borderId="0" xfId="0" applyNumberFormat="1" applyFont="1" applyFill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11" borderId="10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\&#9315;6&#26376;&#37329;&#19977;&#35282;&#21010;&#20998;-&#20581;&#24247;&#24072;&#25552;&#25104;.xlsx" TargetMode="External"/><Relationship Id="rId1" Type="http://schemas.openxmlformats.org/officeDocument/2006/relationships/externalLinkPath" Target="/Users/Administrator/Desktop/&#24037;&#36164;&#26680;&#31639;%20-7&#26376;/&#9315;6&#26376;&#37329;&#19977;&#35282;&#21010;&#20998;-&#20581;&#24247;&#24072;&#25552;&#25104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6&#26376;&#24037;&#36164;\&#9315;6&#26376;&#37329;&#19977;&#35282;&#21010;&#20998;-&#20581;&#24247;&#24072;&#25552;&#25104;.xlsx" TargetMode="External"/><Relationship Id="rId1" Type="http://schemas.openxmlformats.org/officeDocument/2006/relationships/externalLinkPath" Target="/Users/Administrator/Desktop/6&#26376;&#24037;&#36164;/&#9315;6&#26376;&#37329;&#19977;&#35282;&#21010;&#20998;-&#20581;&#24247;&#24072;&#25552;&#251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期初设置"/>
      <sheetName val="战队统计表"/>
      <sheetName val="①门店信息-A-a-①-增加"/>
      <sheetName val="②提成标准-B-a-①-增加"/>
      <sheetName val="扣除明细"/>
      <sheetName val="考勤"/>
      <sheetName val="项目数"/>
      <sheetName val="③新店考核-B-a-②呈现-业绩明细表-③"/>
      <sheetName val="异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期初设置"/>
      <sheetName val="战队统计表"/>
      <sheetName val="①门店基础信息"/>
      <sheetName val="②判断标准"/>
      <sheetName val="扣除明细"/>
      <sheetName val="考勤"/>
      <sheetName val="项目数"/>
      <sheetName val="新店"/>
      <sheetName val="异常"/>
    </sheetNames>
    <sheetDataSet>
      <sheetData sheetId="0" refreshError="1"/>
      <sheetData sheetId="1">
        <row r="1">
          <cell r="A1">
            <v>0</v>
          </cell>
        </row>
        <row r="2">
          <cell r="A2" t="str">
            <v>辅助列</v>
          </cell>
          <cell r="B2" t="str">
            <v>当月实现的人数</v>
          </cell>
          <cell r="C2" t="str">
            <v>当月战队合计金额</v>
          </cell>
          <cell r="D2" t="str">
            <v>提成点数</v>
          </cell>
          <cell r="H2" t="str">
            <v>提成金额</v>
          </cell>
        </row>
        <row r="3">
          <cell r="A3" t="str">
            <v>468+精英队</v>
          </cell>
          <cell r="B3">
            <v>3</v>
          </cell>
          <cell r="C3">
            <v>67433</v>
          </cell>
          <cell r="D3">
            <v>0.04</v>
          </cell>
          <cell r="H3">
            <v>539.47</v>
          </cell>
        </row>
        <row r="4">
          <cell r="A4" t="str">
            <v>468+T区</v>
          </cell>
          <cell r="B4">
            <v>0</v>
          </cell>
          <cell r="C4">
            <v>0</v>
          </cell>
          <cell r="D4">
            <v>0</v>
          </cell>
          <cell r="H4">
            <v>0</v>
          </cell>
        </row>
        <row r="5">
          <cell r="A5" t="str">
            <v>468+冲锋队</v>
          </cell>
          <cell r="B5">
            <v>2</v>
          </cell>
          <cell r="C5">
            <v>59347</v>
          </cell>
          <cell r="D5">
            <v>0.04</v>
          </cell>
          <cell r="H5">
            <v>178.04999999999998</v>
          </cell>
        </row>
        <row r="6">
          <cell r="A6" t="str">
            <v>468+门店T区</v>
          </cell>
          <cell r="B6">
            <v>0</v>
          </cell>
          <cell r="C6">
            <v>0</v>
          </cell>
          <cell r="D6">
            <v>0</v>
          </cell>
          <cell r="H6">
            <v>0</v>
          </cell>
        </row>
        <row r="7">
          <cell r="A7" t="str">
            <v>华润+战狼队</v>
          </cell>
          <cell r="B7">
            <v>3</v>
          </cell>
          <cell r="C7">
            <v>108311.8</v>
          </cell>
          <cell r="D7">
            <v>0.05</v>
          </cell>
          <cell r="H7">
            <v>866.5</v>
          </cell>
        </row>
        <row r="8">
          <cell r="A8" t="str">
            <v>华润+T区</v>
          </cell>
          <cell r="B8">
            <v>0</v>
          </cell>
          <cell r="C8">
            <v>0</v>
          </cell>
          <cell r="D8">
            <v>0</v>
          </cell>
          <cell r="H8">
            <v>0</v>
          </cell>
        </row>
        <row r="9">
          <cell r="A9" t="str">
            <v>华润+飞跃队</v>
          </cell>
          <cell r="B9">
            <v>2</v>
          </cell>
          <cell r="C9">
            <v>61026</v>
          </cell>
          <cell r="D9">
            <v>0.05</v>
          </cell>
          <cell r="H9">
            <v>0</v>
          </cell>
        </row>
        <row r="10">
          <cell r="A10" t="str">
            <v>华润+单人</v>
          </cell>
          <cell r="B10">
            <v>0</v>
          </cell>
          <cell r="C10">
            <v>0</v>
          </cell>
          <cell r="D10">
            <v>0</v>
          </cell>
          <cell r="H10">
            <v>0</v>
          </cell>
        </row>
        <row r="11">
          <cell r="A11" t="str">
            <v>华润+门店T区</v>
          </cell>
          <cell r="B11">
            <v>0</v>
          </cell>
          <cell r="C11">
            <v>0</v>
          </cell>
          <cell r="D11">
            <v>0</v>
          </cell>
          <cell r="H11">
            <v>0</v>
          </cell>
        </row>
        <row r="12">
          <cell r="A12" t="str">
            <v>静居寺+战神队</v>
          </cell>
          <cell r="B12">
            <v>3</v>
          </cell>
          <cell r="C12">
            <v>150141</v>
          </cell>
          <cell r="D12">
            <v>7.0000000000000007E-2</v>
          </cell>
          <cell r="H12">
            <v>0</v>
          </cell>
        </row>
        <row r="13">
          <cell r="A13" t="str">
            <v>静居寺+T区</v>
          </cell>
          <cell r="B13">
            <v>0</v>
          </cell>
          <cell r="C13">
            <v>0</v>
          </cell>
          <cell r="D13">
            <v>0</v>
          </cell>
          <cell r="H13">
            <v>0</v>
          </cell>
        </row>
        <row r="14">
          <cell r="A14" t="str">
            <v>静居寺+亮剑队</v>
          </cell>
          <cell r="B14">
            <v>3</v>
          </cell>
          <cell r="C14">
            <v>200838</v>
          </cell>
          <cell r="D14">
            <v>7.0000000000000007E-2</v>
          </cell>
          <cell r="H14">
            <v>1606.71</v>
          </cell>
        </row>
        <row r="15">
          <cell r="A15" t="str">
            <v>静居寺+门店T区</v>
          </cell>
          <cell r="B15">
            <v>0</v>
          </cell>
          <cell r="C15">
            <v>0</v>
          </cell>
          <cell r="D15">
            <v>0</v>
          </cell>
          <cell r="H15">
            <v>0</v>
          </cell>
        </row>
        <row r="16">
          <cell r="A16" t="str">
            <v>红光+单人</v>
          </cell>
          <cell r="B16">
            <v>0</v>
          </cell>
          <cell r="C16">
            <v>0</v>
          </cell>
          <cell r="D16">
            <v>0</v>
          </cell>
          <cell r="H16">
            <v>0</v>
          </cell>
        </row>
        <row r="17">
          <cell r="A17" t="str">
            <v>红光+门店T区</v>
          </cell>
          <cell r="B17">
            <v>0</v>
          </cell>
          <cell r="C17">
            <v>0</v>
          </cell>
          <cell r="D17">
            <v>0</v>
          </cell>
          <cell r="H17">
            <v>0</v>
          </cell>
        </row>
        <row r="18">
          <cell r="A18" t="str">
            <v>犀浦+战胜队</v>
          </cell>
          <cell r="B18">
            <v>3</v>
          </cell>
          <cell r="C18">
            <v>67929</v>
          </cell>
          <cell r="D18">
            <v>0.04</v>
          </cell>
          <cell r="H18">
            <v>0</v>
          </cell>
        </row>
        <row r="19">
          <cell r="A19" t="str">
            <v>犀浦+T区</v>
          </cell>
          <cell r="B19">
            <v>0</v>
          </cell>
          <cell r="C19">
            <v>0</v>
          </cell>
          <cell r="D19">
            <v>0</v>
          </cell>
          <cell r="H19">
            <v>0</v>
          </cell>
        </row>
        <row r="20">
          <cell r="A20" t="str">
            <v>犀浦+旗胜队</v>
          </cell>
          <cell r="B20">
            <v>3</v>
          </cell>
          <cell r="C20">
            <v>97985</v>
          </cell>
          <cell r="D20">
            <v>0.05</v>
          </cell>
          <cell r="H20">
            <v>0</v>
          </cell>
        </row>
        <row r="21">
          <cell r="A21" t="str">
            <v>犀浦+单人</v>
          </cell>
          <cell r="B21">
            <v>0</v>
          </cell>
          <cell r="C21">
            <v>0</v>
          </cell>
          <cell r="D21">
            <v>0</v>
          </cell>
          <cell r="H21">
            <v>0</v>
          </cell>
        </row>
        <row r="22">
          <cell r="A22" t="str">
            <v>犀浦+门店T区</v>
          </cell>
          <cell r="B22">
            <v>0</v>
          </cell>
          <cell r="C22">
            <v>0</v>
          </cell>
          <cell r="D22">
            <v>0</v>
          </cell>
          <cell r="H22">
            <v>0</v>
          </cell>
        </row>
        <row r="23">
          <cell r="A23" t="str">
            <v>龙城国际+单人</v>
          </cell>
          <cell r="B23">
            <v>0</v>
          </cell>
          <cell r="C23">
            <v>0</v>
          </cell>
          <cell r="D23">
            <v>0</v>
          </cell>
          <cell r="H23">
            <v>0</v>
          </cell>
        </row>
        <row r="24">
          <cell r="A24" t="str">
            <v>龙城国际+门店T区</v>
          </cell>
          <cell r="B24">
            <v>0</v>
          </cell>
          <cell r="C24">
            <v>0</v>
          </cell>
          <cell r="D24">
            <v>0</v>
          </cell>
          <cell r="H24">
            <v>0</v>
          </cell>
        </row>
        <row r="25">
          <cell r="A25" t="str">
            <v>优品道+梦想队</v>
          </cell>
          <cell r="B25">
            <v>3</v>
          </cell>
          <cell r="C25">
            <v>51500</v>
          </cell>
          <cell r="D25">
            <v>0.03</v>
          </cell>
          <cell r="H25">
            <v>0</v>
          </cell>
        </row>
        <row r="26">
          <cell r="A26" t="str">
            <v>优品道+T区</v>
          </cell>
          <cell r="B26">
            <v>0</v>
          </cell>
          <cell r="C26">
            <v>0</v>
          </cell>
          <cell r="D26">
            <v>0</v>
          </cell>
          <cell r="H26">
            <v>0</v>
          </cell>
        </row>
        <row r="27">
          <cell r="A27" t="str">
            <v>优品道+出奇队</v>
          </cell>
          <cell r="B27">
            <v>3</v>
          </cell>
          <cell r="C27">
            <v>56948.2</v>
          </cell>
          <cell r="D27">
            <v>0.03</v>
          </cell>
          <cell r="H27">
            <v>0</v>
          </cell>
        </row>
        <row r="28">
          <cell r="A28" t="str">
            <v>优品道+门店T区</v>
          </cell>
          <cell r="B28">
            <v>0</v>
          </cell>
          <cell r="C28">
            <v>0</v>
          </cell>
          <cell r="D28">
            <v>0</v>
          </cell>
          <cell r="H28">
            <v>0</v>
          </cell>
        </row>
        <row r="29">
          <cell r="A29" t="str">
            <v>大源+冲锋队</v>
          </cell>
          <cell r="B29">
            <v>2</v>
          </cell>
          <cell r="C29">
            <v>59410.3</v>
          </cell>
          <cell r="D29">
            <v>0.04</v>
          </cell>
          <cell r="H29">
            <v>0</v>
          </cell>
        </row>
        <row r="30">
          <cell r="A30" t="str">
            <v>大源+T区</v>
          </cell>
          <cell r="B30">
            <v>0</v>
          </cell>
          <cell r="C30">
            <v>0</v>
          </cell>
          <cell r="D30">
            <v>0</v>
          </cell>
          <cell r="H30">
            <v>0</v>
          </cell>
        </row>
        <row r="31">
          <cell r="A31" t="str">
            <v>大源+野狼队</v>
          </cell>
          <cell r="B31">
            <v>3</v>
          </cell>
          <cell r="C31">
            <v>64432</v>
          </cell>
          <cell r="D31">
            <v>0.04</v>
          </cell>
          <cell r="H31">
            <v>0</v>
          </cell>
        </row>
        <row r="32">
          <cell r="A32" t="str">
            <v>大源+门店T区</v>
          </cell>
          <cell r="B32">
            <v>0</v>
          </cell>
          <cell r="C32">
            <v>0</v>
          </cell>
          <cell r="D32">
            <v>0</v>
          </cell>
          <cell r="H32">
            <v>0</v>
          </cell>
        </row>
        <row r="33">
          <cell r="A33" t="str">
            <v>保利+单人</v>
          </cell>
          <cell r="B33">
            <v>0</v>
          </cell>
          <cell r="C33">
            <v>0</v>
          </cell>
          <cell r="D33">
            <v>0</v>
          </cell>
          <cell r="H33">
            <v>0</v>
          </cell>
        </row>
        <row r="34">
          <cell r="A34" t="str">
            <v>保利+门店T区</v>
          </cell>
          <cell r="B34">
            <v>0</v>
          </cell>
          <cell r="C34">
            <v>0</v>
          </cell>
          <cell r="D34">
            <v>0</v>
          </cell>
          <cell r="H34">
            <v>0</v>
          </cell>
        </row>
        <row r="35">
          <cell r="A35" t="str">
            <v>骑士郡+天宇霸主队</v>
          </cell>
          <cell r="B35">
            <v>3</v>
          </cell>
          <cell r="C35">
            <v>62223</v>
          </cell>
          <cell r="D35">
            <v>0.04</v>
          </cell>
          <cell r="H35">
            <v>0</v>
          </cell>
        </row>
        <row r="36">
          <cell r="A36" t="str">
            <v>骑士郡+T区</v>
          </cell>
          <cell r="B36">
            <v>0</v>
          </cell>
          <cell r="C36">
            <v>0</v>
          </cell>
          <cell r="D36">
            <v>0</v>
          </cell>
          <cell r="H36">
            <v>0</v>
          </cell>
        </row>
        <row r="37">
          <cell r="A37" t="str">
            <v>骑士郡+雄霸天下队</v>
          </cell>
          <cell r="B37">
            <v>3</v>
          </cell>
          <cell r="C37">
            <v>155033</v>
          </cell>
          <cell r="D37">
            <v>7.0000000000000007E-2</v>
          </cell>
          <cell r="H37">
            <v>0</v>
          </cell>
        </row>
        <row r="38">
          <cell r="A38" t="str">
            <v>骑士郡+单人</v>
          </cell>
          <cell r="B38">
            <v>0</v>
          </cell>
          <cell r="C38">
            <v>0</v>
          </cell>
          <cell r="D38">
            <v>0</v>
          </cell>
          <cell r="H38">
            <v>0</v>
          </cell>
        </row>
        <row r="39">
          <cell r="A39" t="str">
            <v>骑士郡+门店T区</v>
          </cell>
          <cell r="B39">
            <v>0</v>
          </cell>
          <cell r="C39">
            <v>0</v>
          </cell>
          <cell r="D39">
            <v>0</v>
          </cell>
          <cell r="H39">
            <v>0</v>
          </cell>
        </row>
        <row r="40">
          <cell r="A40" t="str">
            <v>荣华南路+销冠队</v>
          </cell>
          <cell r="B40">
            <v>2</v>
          </cell>
          <cell r="C40">
            <v>51283</v>
          </cell>
          <cell r="D40">
            <v>0.04</v>
          </cell>
          <cell r="H40">
            <v>153.85</v>
          </cell>
        </row>
        <row r="41">
          <cell r="A41" t="str">
            <v>荣华南路+T区</v>
          </cell>
          <cell r="B41">
            <v>0</v>
          </cell>
          <cell r="C41">
            <v>0</v>
          </cell>
          <cell r="D41">
            <v>0</v>
          </cell>
          <cell r="H41">
            <v>0</v>
          </cell>
        </row>
        <row r="42">
          <cell r="A42" t="str">
            <v>荣华南路+赢销队</v>
          </cell>
          <cell r="B42">
            <v>3</v>
          </cell>
          <cell r="C42">
            <v>130362</v>
          </cell>
          <cell r="D42">
            <v>0.06</v>
          </cell>
          <cell r="H42">
            <v>1042.9000000000001</v>
          </cell>
        </row>
        <row r="43">
          <cell r="A43" t="str">
            <v>荣华南路+门店T区</v>
          </cell>
          <cell r="B43">
            <v>0</v>
          </cell>
          <cell r="C43">
            <v>0</v>
          </cell>
          <cell r="D43">
            <v>0</v>
          </cell>
          <cell r="H43">
            <v>0</v>
          </cell>
        </row>
        <row r="44">
          <cell r="A44" t="str">
            <v>融创+胜羽队</v>
          </cell>
          <cell r="B44">
            <v>3</v>
          </cell>
          <cell r="C44">
            <v>82602</v>
          </cell>
          <cell r="D44">
            <v>0.04</v>
          </cell>
          <cell r="H44">
            <v>0</v>
          </cell>
        </row>
        <row r="45">
          <cell r="A45" t="str">
            <v>融创+T区</v>
          </cell>
          <cell r="B45">
            <v>0</v>
          </cell>
          <cell r="C45">
            <v>0</v>
          </cell>
          <cell r="D45">
            <v>0</v>
          </cell>
          <cell r="H45">
            <v>0</v>
          </cell>
        </row>
        <row r="46">
          <cell r="A46" t="str">
            <v>融创+太阳队</v>
          </cell>
          <cell r="B46">
            <v>3</v>
          </cell>
          <cell r="C46">
            <v>133495</v>
          </cell>
          <cell r="D46">
            <v>0.06</v>
          </cell>
          <cell r="H46">
            <v>1067.96</v>
          </cell>
        </row>
        <row r="47">
          <cell r="A47" t="str">
            <v>融创+门店T区</v>
          </cell>
          <cell r="B47">
            <v>0</v>
          </cell>
          <cell r="C47">
            <v>0</v>
          </cell>
          <cell r="D47">
            <v>0</v>
          </cell>
          <cell r="H47">
            <v>0</v>
          </cell>
        </row>
        <row r="48">
          <cell r="A48" t="str">
            <v>沙河+奇迹队</v>
          </cell>
          <cell r="B48">
            <v>3</v>
          </cell>
          <cell r="C48">
            <v>49668</v>
          </cell>
          <cell r="D48">
            <v>0.03</v>
          </cell>
          <cell r="H48">
            <v>0</v>
          </cell>
        </row>
        <row r="49">
          <cell r="A49" t="str">
            <v>沙河+T区</v>
          </cell>
          <cell r="B49">
            <v>0</v>
          </cell>
          <cell r="C49">
            <v>0</v>
          </cell>
          <cell r="D49">
            <v>0</v>
          </cell>
          <cell r="H49">
            <v>0</v>
          </cell>
        </row>
        <row r="50">
          <cell r="A50" t="str">
            <v>沙河+战胜队</v>
          </cell>
          <cell r="B50">
            <v>3</v>
          </cell>
          <cell r="C50">
            <v>69747</v>
          </cell>
          <cell r="D50">
            <v>0.04</v>
          </cell>
          <cell r="H50">
            <v>0</v>
          </cell>
        </row>
        <row r="51">
          <cell r="A51" t="str">
            <v>沙河+门店T区</v>
          </cell>
          <cell r="B51">
            <v>0</v>
          </cell>
          <cell r="C51">
            <v>0</v>
          </cell>
          <cell r="D51">
            <v>0</v>
          </cell>
          <cell r="H51">
            <v>0</v>
          </cell>
        </row>
        <row r="52">
          <cell r="A52" t="str">
            <v>涌泉+冲刺队</v>
          </cell>
          <cell r="B52">
            <v>2</v>
          </cell>
          <cell r="C52">
            <v>150120</v>
          </cell>
          <cell r="D52">
            <v>0.06</v>
          </cell>
          <cell r="H52">
            <v>0</v>
          </cell>
        </row>
        <row r="53">
          <cell r="A53" t="str">
            <v>涌泉+T区</v>
          </cell>
          <cell r="B53">
            <v>0</v>
          </cell>
          <cell r="C53">
            <v>0</v>
          </cell>
          <cell r="D53">
            <v>0</v>
          </cell>
          <cell r="H53">
            <v>0</v>
          </cell>
        </row>
        <row r="54">
          <cell r="A54" t="str">
            <v>涌泉+进钱队</v>
          </cell>
          <cell r="B54">
            <v>2</v>
          </cell>
          <cell r="C54">
            <v>23793</v>
          </cell>
          <cell r="D54">
            <v>0.03</v>
          </cell>
          <cell r="H54">
            <v>0</v>
          </cell>
        </row>
        <row r="55">
          <cell r="A55" t="str">
            <v>涌泉+单人</v>
          </cell>
          <cell r="B55">
            <v>0</v>
          </cell>
          <cell r="C55">
            <v>0</v>
          </cell>
          <cell r="D55">
            <v>0</v>
          </cell>
          <cell r="H55">
            <v>0</v>
          </cell>
        </row>
        <row r="56">
          <cell r="A56" t="str">
            <v>涌泉+门店T区</v>
          </cell>
          <cell r="B56">
            <v>0</v>
          </cell>
          <cell r="C56">
            <v>0</v>
          </cell>
          <cell r="D56">
            <v>0</v>
          </cell>
          <cell r="H56">
            <v>0</v>
          </cell>
        </row>
        <row r="57">
          <cell r="A57" t="str">
            <v>中和+无敌队</v>
          </cell>
          <cell r="B57">
            <v>2</v>
          </cell>
          <cell r="C57">
            <v>99206</v>
          </cell>
          <cell r="D57">
            <v>0.06</v>
          </cell>
          <cell r="H57">
            <v>0</v>
          </cell>
        </row>
        <row r="58">
          <cell r="A58" t="str">
            <v>中和+T区</v>
          </cell>
          <cell r="B58">
            <v>0</v>
          </cell>
          <cell r="C58">
            <v>0</v>
          </cell>
          <cell r="D58">
            <v>0</v>
          </cell>
          <cell r="H58">
            <v>0</v>
          </cell>
        </row>
        <row r="59">
          <cell r="A59" t="str">
            <v>中和+冠军队</v>
          </cell>
          <cell r="B59">
            <v>2</v>
          </cell>
          <cell r="C59">
            <v>123781</v>
          </cell>
          <cell r="D59">
            <v>0.06</v>
          </cell>
          <cell r="H59">
            <v>0</v>
          </cell>
        </row>
        <row r="60">
          <cell r="A60" t="str">
            <v>中和+门店T区</v>
          </cell>
          <cell r="B60">
            <v>0</v>
          </cell>
          <cell r="C60">
            <v>0</v>
          </cell>
          <cell r="D60">
            <v>0</v>
          </cell>
          <cell r="H60">
            <v>0</v>
          </cell>
        </row>
        <row r="61">
          <cell r="A61" t="str">
            <v>川音+单人</v>
          </cell>
          <cell r="B61">
            <v>0</v>
          </cell>
          <cell r="C61">
            <v>0</v>
          </cell>
          <cell r="D61">
            <v>0</v>
          </cell>
          <cell r="H61">
            <v>0</v>
          </cell>
        </row>
        <row r="62">
          <cell r="A62" t="str">
            <v>川音+门店T区</v>
          </cell>
          <cell r="B62">
            <v>0</v>
          </cell>
          <cell r="C62">
            <v>0</v>
          </cell>
          <cell r="D62">
            <v>0</v>
          </cell>
          <cell r="H62">
            <v>0</v>
          </cell>
        </row>
        <row r="63">
          <cell r="A63" t="str">
            <v>光华+天翊队</v>
          </cell>
          <cell r="B63">
            <v>2</v>
          </cell>
          <cell r="C63">
            <v>38880</v>
          </cell>
          <cell r="D63">
            <v>0.03</v>
          </cell>
          <cell r="H63">
            <v>0</v>
          </cell>
        </row>
        <row r="64">
          <cell r="A64" t="str">
            <v>光华+T区</v>
          </cell>
          <cell r="B64">
            <v>0</v>
          </cell>
          <cell r="C64">
            <v>0</v>
          </cell>
          <cell r="D64">
            <v>0</v>
          </cell>
          <cell r="H64">
            <v>0</v>
          </cell>
        </row>
        <row r="65">
          <cell r="A65" t="str">
            <v>光华+猛力队</v>
          </cell>
          <cell r="B65">
            <v>2</v>
          </cell>
          <cell r="C65">
            <v>67462</v>
          </cell>
          <cell r="D65">
            <v>0.05</v>
          </cell>
          <cell r="H65">
            <v>202.39</v>
          </cell>
        </row>
        <row r="66">
          <cell r="A66" t="str">
            <v>光华+门店T区</v>
          </cell>
          <cell r="B66">
            <v>0</v>
          </cell>
          <cell r="C66">
            <v>0</v>
          </cell>
          <cell r="D66">
            <v>0</v>
          </cell>
          <cell r="H66">
            <v>0</v>
          </cell>
        </row>
        <row r="67">
          <cell r="A67" t="str">
            <v>龙湖+突破队</v>
          </cell>
          <cell r="B67">
            <v>2</v>
          </cell>
          <cell r="C67">
            <v>43666.45</v>
          </cell>
          <cell r="D67">
            <v>0.04</v>
          </cell>
          <cell r="H67">
            <v>131</v>
          </cell>
        </row>
        <row r="68">
          <cell r="A68" t="str">
            <v>龙湖+T区</v>
          </cell>
          <cell r="B68">
            <v>0</v>
          </cell>
          <cell r="C68">
            <v>0</v>
          </cell>
          <cell r="D68">
            <v>0</v>
          </cell>
          <cell r="H68">
            <v>0</v>
          </cell>
        </row>
        <row r="69">
          <cell r="A69" t="str">
            <v>龙湖+必胜队</v>
          </cell>
          <cell r="B69">
            <v>3</v>
          </cell>
          <cell r="C69">
            <v>183076.25</v>
          </cell>
          <cell r="D69">
            <v>7.0000000000000007E-2</v>
          </cell>
          <cell r="H69">
            <v>1464.61</v>
          </cell>
        </row>
        <row r="70">
          <cell r="A70" t="str">
            <v>龙湖+单人</v>
          </cell>
          <cell r="B70">
            <v>0</v>
          </cell>
          <cell r="C70">
            <v>0</v>
          </cell>
          <cell r="D70">
            <v>0</v>
          </cell>
          <cell r="H70">
            <v>0</v>
          </cell>
        </row>
        <row r="71">
          <cell r="A71" t="str">
            <v>龙湖+门店T区</v>
          </cell>
          <cell r="B71">
            <v>0</v>
          </cell>
          <cell r="C71">
            <v>0</v>
          </cell>
          <cell r="D71">
            <v>0</v>
          </cell>
          <cell r="H71">
            <v>0</v>
          </cell>
        </row>
        <row r="72">
          <cell r="A72" t="str">
            <v>鹭岛+无敌队</v>
          </cell>
          <cell r="B72">
            <v>3</v>
          </cell>
          <cell r="C72">
            <v>60087.5</v>
          </cell>
          <cell r="D72">
            <v>0.04</v>
          </cell>
          <cell r="H72">
            <v>0</v>
          </cell>
        </row>
        <row r="73">
          <cell r="A73" t="str">
            <v>鹭岛+T区</v>
          </cell>
          <cell r="B73">
            <v>0</v>
          </cell>
          <cell r="C73">
            <v>0</v>
          </cell>
          <cell r="D73">
            <v>0</v>
          </cell>
          <cell r="H73">
            <v>0</v>
          </cell>
        </row>
        <row r="74">
          <cell r="A74" t="str">
            <v>鹭岛+出单队</v>
          </cell>
          <cell r="B74">
            <v>3</v>
          </cell>
          <cell r="C74">
            <v>60417.53</v>
          </cell>
          <cell r="D74">
            <v>0.04</v>
          </cell>
          <cell r="H74">
            <v>0</v>
          </cell>
        </row>
        <row r="75">
          <cell r="A75" t="str">
            <v>鹭岛+门店T区</v>
          </cell>
          <cell r="B75">
            <v>0</v>
          </cell>
          <cell r="C75">
            <v>0</v>
          </cell>
          <cell r="D75">
            <v>0</v>
          </cell>
          <cell r="H75">
            <v>0</v>
          </cell>
        </row>
        <row r="76">
          <cell r="A76" t="str">
            <v>南湖+招财队</v>
          </cell>
          <cell r="B76">
            <v>2</v>
          </cell>
          <cell r="C76">
            <v>60153.3</v>
          </cell>
          <cell r="D76">
            <v>0.05</v>
          </cell>
          <cell r="H76">
            <v>180.45999999999998</v>
          </cell>
        </row>
        <row r="77">
          <cell r="A77" t="str">
            <v>南湖+T区</v>
          </cell>
          <cell r="B77">
            <v>0</v>
          </cell>
          <cell r="C77">
            <v>0</v>
          </cell>
          <cell r="D77">
            <v>0</v>
          </cell>
          <cell r="H77">
            <v>0</v>
          </cell>
        </row>
        <row r="78">
          <cell r="A78" t="str">
            <v>南湖+进宝队</v>
          </cell>
          <cell r="B78">
            <v>3</v>
          </cell>
          <cell r="C78">
            <v>87340.5</v>
          </cell>
          <cell r="D78">
            <v>0.04</v>
          </cell>
          <cell r="H78">
            <v>0</v>
          </cell>
        </row>
        <row r="79">
          <cell r="A79" t="str">
            <v>南湖+单人</v>
          </cell>
          <cell r="B79">
            <v>0</v>
          </cell>
          <cell r="C79">
            <v>0</v>
          </cell>
          <cell r="D79">
            <v>0</v>
          </cell>
          <cell r="H79">
            <v>0</v>
          </cell>
        </row>
        <row r="80">
          <cell r="A80" t="str">
            <v>南湖+门店T区</v>
          </cell>
          <cell r="B80">
            <v>0</v>
          </cell>
          <cell r="C80">
            <v>0</v>
          </cell>
          <cell r="D80">
            <v>0</v>
          </cell>
          <cell r="H80">
            <v>0</v>
          </cell>
        </row>
        <row r="81">
          <cell r="A81" t="str">
            <v>荣华北路+飞跃队</v>
          </cell>
          <cell r="B81">
            <v>1</v>
          </cell>
          <cell r="C81">
            <v>0</v>
          </cell>
          <cell r="D81">
            <v>0</v>
          </cell>
          <cell r="H81">
            <v>0</v>
          </cell>
        </row>
        <row r="82">
          <cell r="A82" t="str">
            <v>荣华北路+T区</v>
          </cell>
          <cell r="B82">
            <v>0</v>
          </cell>
          <cell r="C82">
            <v>0</v>
          </cell>
          <cell r="D82">
            <v>0</v>
          </cell>
          <cell r="H82">
            <v>0</v>
          </cell>
        </row>
        <row r="83">
          <cell r="A83" t="str">
            <v>荣华北路+无敌队</v>
          </cell>
          <cell r="B83">
            <v>3</v>
          </cell>
          <cell r="C83">
            <v>147483.4</v>
          </cell>
          <cell r="D83">
            <v>0.06</v>
          </cell>
          <cell r="H83">
            <v>1179.8699999999999</v>
          </cell>
        </row>
        <row r="84">
          <cell r="A84" t="str">
            <v>荣华北路+门店T区</v>
          </cell>
          <cell r="B84">
            <v>0</v>
          </cell>
          <cell r="C84">
            <v>0</v>
          </cell>
          <cell r="D84">
            <v>0</v>
          </cell>
          <cell r="H84">
            <v>0</v>
          </cell>
        </row>
        <row r="85">
          <cell r="A85" t="str">
            <v>紫荆+雄鹰队</v>
          </cell>
          <cell r="B85">
            <v>3</v>
          </cell>
          <cell r="C85">
            <v>112723.2</v>
          </cell>
          <cell r="D85">
            <v>0.05</v>
          </cell>
          <cell r="H85">
            <v>901.79</v>
          </cell>
        </row>
        <row r="86">
          <cell r="A86" t="str">
            <v>紫荆+T区</v>
          </cell>
          <cell r="B86">
            <v>0</v>
          </cell>
          <cell r="C86">
            <v>0</v>
          </cell>
          <cell r="D86">
            <v>0</v>
          </cell>
          <cell r="H86">
            <v>0</v>
          </cell>
        </row>
        <row r="87">
          <cell r="A87" t="str">
            <v>紫荆+团结队</v>
          </cell>
          <cell r="B87">
            <v>3</v>
          </cell>
          <cell r="C87">
            <v>81697.8</v>
          </cell>
          <cell r="D87">
            <v>0.04</v>
          </cell>
          <cell r="H87">
            <v>653.59</v>
          </cell>
        </row>
        <row r="88">
          <cell r="A88" t="str">
            <v>紫荆+冲刺队</v>
          </cell>
          <cell r="B88">
            <v>3</v>
          </cell>
          <cell r="C88">
            <v>96702</v>
          </cell>
          <cell r="D88">
            <v>0.05</v>
          </cell>
          <cell r="H88">
            <v>0</v>
          </cell>
        </row>
        <row r="89">
          <cell r="A89" t="str">
            <v>紫荆+门店T区</v>
          </cell>
          <cell r="B89">
            <v>0</v>
          </cell>
          <cell r="C89">
            <v>0</v>
          </cell>
          <cell r="D89">
            <v>0</v>
          </cell>
          <cell r="H89">
            <v>0</v>
          </cell>
        </row>
        <row r="90">
          <cell r="A90" t="str">
            <v>双流+超越队</v>
          </cell>
          <cell r="B90">
            <v>2</v>
          </cell>
          <cell r="C90">
            <v>89719</v>
          </cell>
          <cell r="D90">
            <v>0.06</v>
          </cell>
          <cell r="H90">
            <v>269.15999999999997</v>
          </cell>
        </row>
        <row r="91">
          <cell r="A91" t="str">
            <v>双流+T区</v>
          </cell>
          <cell r="B91">
            <v>0</v>
          </cell>
          <cell r="C91">
            <v>0</v>
          </cell>
          <cell r="D91">
            <v>0</v>
          </cell>
          <cell r="H91">
            <v>0</v>
          </cell>
        </row>
        <row r="92">
          <cell r="A92" t="str">
            <v>双流+星耀队</v>
          </cell>
          <cell r="B92">
            <v>2</v>
          </cell>
          <cell r="C92">
            <v>81084</v>
          </cell>
          <cell r="D92">
            <v>0.06</v>
          </cell>
          <cell r="H92">
            <v>0</v>
          </cell>
        </row>
        <row r="93">
          <cell r="A93" t="str">
            <v>双流+单人</v>
          </cell>
          <cell r="B93">
            <v>0</v>
          </cell>
          <cell r="C93">
            <v>0</v>
          </cell>
          <cell r="D93">
            <v>0</v>
          </cell>
          <cell r="H93">
            <v>0</v>
          </cell>
        </row>
        <row r="94">
          <cell r="A94" t="str">
            <v>双流+门店T区</v>
          </cell>
          <cell r="B94">
            <v>0</v>
          </cell>
          <cell r="C94">
            <v>0</v>
          </cell>
          <cell r="D94">
            <v>0</v>
          </cell>
          <cell r="H94">
            <v>0</v>
          </cell>
        </row>
        <row r="95">
          <cell r="A95" t="str">
            <v>亚洲湾+钱进队</v>
          </cell>
          <cell r="B95">
            <v>3</v>
          </cell>
          <cell r="C95">
            <v>75216</v>
          </cell>
          <cell r="D95">
            <v>0.04</v>
          </cell>
          <cell r="H95">
            <v>0</v>
          </cell>
        </row>
        <row r="96">
          <cell r="A96" t="str">
            <v>亚洲湾+T区</v>
          </cell>
          <cell r="B96">
            <v>0</v>
          </cell>
          <cell r="C96">
            <v>0</v>
          </cell>
          <cell r="D96">
            <v>0</v>
          </cell>
          <cell r="H96">
            <v>0</v>
          </cell>
        </row>
        <row r="97">
          <cell r="A97" t="str">
            <v>亚洲湾+龙腾队</v>
          </cell>
          <cell r="B97">
            <v>2</v>
          </cell>
          <cell r="C97">
            <v>108144</v>
          </cell>
          <cell r="D97">
            <v>0.06</v>
          </cell>
          <cell r="H97">
            <v>0</v>
          </cell>
        </row>
        <row r="98">
          <cell r="A98" t="str">
            <v>亚洲湾+门店T区</v>
          </cell>
          <cell r="B98">
            <v>0</v>
          </cell>
          <cell r="C98">
            <v>0</v>
          </cell>
          <cell r="D98">
            <v>0</v>
          </cell>
          <cell r="H98">
            <v>0</v>
          </cell>
        </row>
        <row r="99">
          <cell r="A99" t="str">
            <v>川师+虎啸龙吟队</v>
          </cell>
          <cell r="B99">
            <v>3</v>
          </cell>
          <cell r="C99">
            <v>42419</v>
          </cell>
          <cell r="D99">
            <v>0.03</v>
          </cell>
          <cell r="H99">
            <v>0</v>
          </cell>
        </row>
        <row r="100">
          <cell r="A100" t="str">
            <v>川师+T区</v>
          </cell>
          <cell r="B100">
            <v>0</v>
          </cell>
          <cell r="C100">
            <v>0</v>
          </cell>
          <cell r="D100">
            <v>0</v>
          </cell>
          <cell r="H100">
            <v>0</v>
          </cell>
        </row>
        <row r="101">
          <cell r="A101" t="str">
            <v>川师+卧虎藏龙队</v>
          </cell>
          <cell r="B101">
            <v>2</v>
          </cell>
          <cell r="C101">
            <v>83757</v>
          </cell>
          <cell r="D101">
            <v>0.06</v>
          </cell>
          <cell r="H101">
            <v>0</v>
          </cell>
        </row>
        <row r="102">
          <cell r="A102" t="str">
            <v>川师+单人</v>
          </cell>
          <cell r="B102">
            <v>0</v>
          </cell>
          <cell r="C102">
            <v>0</v>
          </cell>
          <cell r="D102">
            <v>0</v>
          </cell>
          <cell r="H102">
            <v>0</v>
          </cell>
        </row>
        <row r="103">
          <cell r="A103" t="str">
            <v>川师+门店T区</v>
          </cell>
          <cell r="B103">
            <v>0</v>
          </cell>
          <cell r="C103">
            <v>0</v>
          </cell>
          <cell r="D103">
            <v>0</v>
          </cell>
          <cell r="H103">
            <v>0</v>
          </cell>
        </row>
        <row r="104">
          <cell r="A104" t="str">
            <v>明信+精英队</v>
          </cell>
          <cell r="B104">
            <v>2</v>
          </cell>
          <cell r="C104">
            <v>41900</v>
          </cell>
          <cell r="D104">
            <v>0.04</v>
          </cell>
          <cell r="H104">
            <v>0</v>
          </cell>
        </row>
        <row r="105">
          <cell r="A105" t="str">
            <v>明信+T区</v>
          </cell>
          <cell r="B105">
            <v>0</v>
          </cell>
          <cell r="C105">
            <v>0</v>
          </cell>
          <cell r="D105">
            <v>0</v>
          </cell>
          <cell r="H105">
            <v>0</v>
          </cell>
        </row>
        <row r="106">
          <cell r="A106" t="str">
            <v>明信+单人</v>
          </cell>
          <cell r="B106">
            <v>0</v>
          </cell>
          <cell r="C106">
            <v>0</v>
          </cell>
          <cell r="D106">
            <v>0</v>
          </cell>
          <cell r="H106">
            <v>0</v>
          </cell>
        </row>
        <row r="107">
          <cell r="A107" t="str">
            <v>明信+门店T区</v>
          </cell>
          <cell r="B107">
            <v>0</v>
          </cell>
          <cell r="C107">
            <v>0</v>
          </cell>
          <cell r="D107">
            <v>0</v>
          </cell>
          <cell r="H107">
            <v>0</v>
          </cell>
        </row>
        <row r="108">
          <cell r="A108" t="str">
            <v>千禧+深藏不露队</v>
          </cell>
          <cell r="B108">
            <v>2</v>
          </cell>
          <cell r="C108">
            <v>65628.2</v>
          </cell>
          <cell r="D108">
            <v>0.05</v>
          </cell>
          <cell r="H108">
            <v>196.89</v>
          </cell>
        </row>
        <row r="109">
          <cell r="A109" t="str">
            <v>千禧+T区</v>
          </cell>
          <cell r="B109">
            <v>0</v>
          </cell>
          <cell r="C109">
            <v>0</v>
          </cell>
          <cell r="D109">
            <v>0</v>
          </cell>
          <cell r="H109">
            <v>0</v>
          </cell>
        </row>
        <row r="110">
          <cell r="A110" t="str">
            <v>千禧+无敌队</v>
          </cell>
          <cell r="B110">
            <v>2</v>
          </cell>
          <cell r="C110">
            <v>60183.8</v>
          </cell>
          <cell r="D110">
            <v>0.05</v>
          </cell>
          <cell r="H110">
            <v>0</v>
          </cell>
        </row>
        <row r="111">
          <cell r="A111" t="str">
            <v>千禧+单人</v>
          </cell>
          <cell r="B111">
            <v>0</v>
          </cell>
          <cell r="C111">
            <v>0</v>
          </cell>
          <cell r="D111">
            <v>0</v>
          </cell>
          <cell r="H111">
            <v>0</v>
          </cell>
        </row>
        <row r="112">
          <cell r="A112" t="str">
            <v>千禧+门店T区</v>
          </cell>
          <cell r="B112">
            <v>0</v>
          </cell>
          <cell r="C112">
            <v>0</v>
          </cell>
          <cell r="D112">
            <v>0</v>
          </cell>
          <cell r="H112">
            <v>0</v>
          </cell>
        </row>
        <row r="113">
          <cell r="A113" t="str">
            <v>大丰+冲锋队</v>
          </cell>
          <cell r="B113">
            <v>3</v>
          </cell>
          <cell r="C113">
            <v>133969.5</v>
          </cell>
          <cell r="D113">
            <v>0.06</v>
          </cell>
          <cell r="H113">
            <v>0</v>
          </cell>
        </row>
        <row r="114">
          <cell r="A114" t="str">
            <v>大丰+T区</v>
          </cell>
          <cell r="B114">
            <v>0</v>
          </cell>
          <cell r="C114">
            <v>0</v>
          </cell>
          <cell r="D114">
            <v>0</v>
          </cell>
          <cell r="H114">
            <v>0</v>
          </cell>
        </row>
        <row r="115">
          <cell r="A115" t="str">
            <v>大丰+精英队</v>
          </cell>
          <cell r="B115">
            <v>2</v>
          </cell>
          <cell r="C115">
            <v>98051.5</v>
          </cell>
          <cell r="D115">
            <v>0.06</v>
          </cell>
          <cell r="H115">
            <v>0</v>
          </cell>
        </row>
        <row r="116">
          <cell r="A116" t="str">
            <v>大丰+门店T区</v>
          </cell>
          <cell r="B116">
            <v>0</v>
          </cell>
          <cell r="C116">
            <v>0</v>
          </cell>
          <cell r="D116">
            <v>0</v>
          </cell>
          <cell r="H116">
            <v>0</v>
          </cell>
        </row>
        <row r="117">
          <cell r="A117" t="str">
            <v>凤凰山+冲锋队</v>
          </cell>
          <cell r="B117">
            <v>3</v>
          </cell>
          <cell r="C117">
            <v>138165</v>
          </cell>
          <cell r="D117">
            <v>0.06</v>
          </cell>
          <cell r="H117">
            <v>0</v>
          </cell>
        </row>
        <row r="118">
          <cell r="A118" t="str">
            <v>凤凰山+T区</v>
          </cell>
          <cell r="B118">
            <v>0</v>
          </cell>
          <cell r="C118">
            <v>0</v>
          </cell>
          <cell r="D118">
            <v>0</v>
          </cell>
          <cell r="H118">
            <v>0</v>
          </cell>
        </row>
        <row r="119">
          <cell r="A119" t="str">
            <v>凤凰山+凤羽队</v>
          </cell>
          <cell r="B119">
            <v>3</v>
          </cell>
          <cell r="C119">
            <v>124422.33</v>
          </cell>
          <cell r="D119">
            <v>0.06</v>
          </cell>
          <cell r="H119">
            <v>0</v>
          </cell>
        </row>
        <row r="120">
          <cell r="A120" t="str">
            <v>凤凰山+门店T区</v>
          </cell>
          <cell r="B120">
            <v>0</v>
          </cell>
          <cell r="C120">
            <v>0</v>
          </cell>
          <cell r="D120">
            <v>0</v>
          </cell>
          <cell r="H120">
            <v>0</v>
          </cell>
        </row>
        <row r="121">
          <cell r="A121" t="str">
            <v>川音+T区</v>
          </cell>
          <cell r="B121">
            <v>0</v>
          </cell>
          <cell r="C121">
            <v>0</v>
          </cell>
          <cell r="D121">
            <v>0</v>
          </cell>
          <cell r="H121">
            <v>0</v>
          </cell>
        </row>
        <row r="122">
          <cell r="A122" t="str">
            <v>红光+T区</v>
          </cell>
          <cell r="B122">
            <v>0</v>
          </cell>
          <cell r="C122">
            <v>0</v>
          </cell>
          <cell r="D122">
            <v>0</v>
          </cell>
          <cell r="H122">
            <v>0</v>
          </cell>
        </row>
        <row r="123">
          <cell r="A123" t="str">
            <v>龙城国际+T区</v>
          </cell>
          <cell r="B123">
            <v>0</v>
          </cell>
          <cell r="C123">
            <v>0</v>
          </cell>
          <cell r="D123">
            <v>0</v>
          </cell>
          <cell r="H123">
            <v>0</v>
          </cell>
        </row>
        <row r="124">
          <cell r="A124" t="str">
            <v>保利+T区</v>
          </cell>
          <cell r="B124">
            <v>0</v>
          </cell>
          <cell r="C124">
            <v>0</v>
          </cell>
          <cell r="D124">
            <v>0</v>
          </cell>
          <cell r="H124">
            <v>0</v>
          </cell>
        </row>
        <row r="125">
          <cell r="B125">
            <v>0</v>
          </cell>
          <cell r="C125">
            <v>0</v>
          </cell>
          <cell r="D125">
            <v>0</v>
          </cell>
          <cell r="H125">
            <v>0</v>
          </cell>
        </row>
        <row r="126">
          <cell r="B126">
            <v>0</v>
          </cell>
          <cell r="C126">
            <v>0</v>
          </cell>
          <cell r="D126">
            <v>0</v>
          </cell>
          <cell r="H126">
            <v>0</v>
          </cell>
        </row>
        <row r="127">
          <cell r="B127">
            <v>0</v>
          </cell>
          <cell r="C127">
            <v>0</v>
          </cell>
          <cell r="D127">
            <v>0</v>
          </cell>
          <cell r="H127">
            <v>0</v>
          </cell>
        </row>
        <row r="128">
          <cell r="B128">
            <v>0</v>
          </cell>
          <cell r="C128">
            <v>0</v>
          </cell>
          <cell r="D128">
            <v>0</v>
          </cell>
          <cell r="H128">
            <v>0</v>
          </cell>
        </row>
        <row r="129">
          <cell r="B129">
            <v>0</v>
          </cell>
          <cell r="C129">
            <v>0</v>
          </cell>
          <cell r="D129">
            <v>0</v>
          </cell>
          <cell r="H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H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H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H132">
            <v>0</v>
          </cell>
        </row>
        <row r="133">
          <cell r="B133">
            <v>0</v>
          </cell>
          <cell r="C133">
            <v>0</v>
          </cell>
          <cell r="D133">
            <v>0</v>
          </cell>
          <cell r="H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H134">
            <v>0</v>
          </cell>
        </row>
        <row r="135">
          <cell r="B135">
            <v>0</v>
          </cell>
          <cell r="C135">
            <v>0</v>
          </cell>
          <cell r="D135">
            <v>0</v>
          </cell>
          <cell r="H135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H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H137">
            <v>0</v>
          </cell>
        </row>
        <row r="138">
          <cell r="B138">
            <v>0</v>
          </cell>
          <cell r="C138">
            <v>0</v>
          </cell>
          <cell r="D138">
            <v>0</v>
          </cell>
          <cell r="H138">
            <v>0</v>
          </cell>
        </row>
        <row r="139">
          <cell r="B139">
            <v>0</v>
          </cell>
          <cell r="C139">
            <v>0</v>
          </cell>
          <cell r="D139">
            <v>0</v>
          </cell>
          <cell r="H139">
            <v>0</v>
          </cell>
        </row>
        <row r="140">
          <cell r="B140">
            <v>0</v>
          </cell>
          <cell r="C140">
            <v>0</v>
          </cell>
          <cell r="D140">
            <v>0</v>
          </cell>
          <cell r="H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H141">
            <v>0</v>
          </cell>
        </row>
        <row r="142">
          <cell r="B142">
            <v>0</v>
          </cell>
          <cell r="C142">
            <v>0</v>
          </cell>
          <cell r="D142">
            <v>0</v>
          </cell>
          <cell r="H142">
            <v>0</v>
          </cell>
        </row>
        <row r="143">
          <cell r="B143">
            <v>0</v>
          </cell>
          <cell r="C143">
            <v>0</v>
          </cell>
          <cell r="D143">
            <v>0</v>
          </cell>
          <cell r="H143">
            <v>0</v>
          </cell>
        </row>
        <row r="144">
          <cell r="B144">
            <v>0</v>
          </cell>
          <cell r="C144">
            <v>0</v>
          </cell>
          <cell r="D144">
            <v>0</v>
          </cell>
          <cell r="H144">
            <v>0</v>
          </cell>
        </row>
        <row r="145">
          <cell r="B145">
            <v>0</v>
          </cell>
          <cell r="C145">
            <v>0</v>
          </cell>
          <cell r="D145">
            <v>0</v>
          </cell>
          <cell r="H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H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H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H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H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H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H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H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H153">
            <v>0</v>
          </cell>
        </row>
      </sheetData>
      <sheetData sheetId="2">
        <row r="1">
          <cell r="B1" t="str">
            <v>门店</v>
          </cell>
        </row>
      </sheetData>
      <sheetData sheetId="3">
        <row r="1">
          <cell r="M1">
            <v>0</v>
          </cell>
          <cell r="O1" t="str">
            <v>同老店</v>
          </cell>
        </row>
        <row r="2">
          <cell r="M2">
            <v>4</v>
          </cell>
          <cell r="O2">
            <v>7.0000000000000007E-2</v>
          </cell>
        </row>
        <row r="3">
          <cell r="M3">
            <v>7</v>
          </cell>
          <cell r="O3">
            <v>0.1</v>
          </cell>
        </row>
        <row r="4">
          <cell r="M4">
            <v>10</v>
          </cell>
          <cell r="O4">
            <v>0.12</v>
          </cell>
        </row>
        <row r="9">
          <cell r="M9">
            <v>0</v>
          </cell>
          <cell r="O9">
            <v>0.06</v>
          </cell>
        </row>
        <row r="10">
          <cell r="M10">
            <v>0.35</v>
          </cell>
          <cell r="O10">
            <v>0.1</v>
          </cell>
        </row>
        <row r="11">
          <cell r="M11">
            <v>0.45</v>
          </cell>
          <cell r="O11">
            <v>0.15</v>
          </cell>
        </row>
        <row r="12">
          <cell r="M12">
            <v>0.5</v>
          </cell>
          <cell r="O12">
            <v>0.2</v>
          </cell>
        </row>
        <row r="16">
          <cell r="B16">
            <v>-100000</v>
          </cell>
          <cell r="D16">
            <v>0</v>
          </cell>
        </row>
        <row r="17">
          <cell r="B17">
            <v>10000</v>
          </cell>
          <cell r="D17">
            <v>0.03</v>
          </cell>
        </row>
        <row r="18">
          <cell r="B18">
            <v>20000</v>
          </cell>
          <cell r="D18">
            <v>0.04</v>
          </cell>
        </row>
        <row r="19">
          <cell r="B19">
            <v>40000</v>
          </cell>
          <cell r="D19">
            <v>0.05</v>
          </cell>
        </row>
        <row r="20">
          <cell r="B20">
            <v>60000</v>
          </cell>
          <cell r="D20">
            <v>0.06</v>
          </cell>
        </row>
      </sheetData>
      <sheetData sheetId="4" refreshError="1"/>
      <sheetData sheetId="5">
        <row r="2">
          <cell r="AM2" t="str">
            <v>6月</v>
          </cell>
        </row>
        <row r="3">
          <cell r="D3" t="str">
            <v>姓名</v>
          </cell>
          <cell r="AM3" t="str">
            <v>当月在店天数+正常休</v>
          </cell>
        </row>
        <row r="4">
          <cell r="D4" t="str">
            <v>易春梅</v>
          </cell>
          <cell r="AM4">
            <v>30</v>
          </cell>
        </row>
        <row r="5">
          <cell r="D5" t="str">
            <v>江玲</v>
          </cell>
          <cell r="AM5">
            <v>30</v>
          </cell>
        </row>
        <row r="6">
          <cell r="D6" t="str">
            <v>王瑞琳</v>
          </cell>
          <cell r="AM6">
            <v>30</v>
          </cell>
        </row>
        <row r="7">
          <cell r="D7" t="str">
            <v>黄小燕</v>
          </cell>
          <cell r="AM7">
            <v>30</v>
          </cell>
        </row>
        <row r="8">
          <cell r="D8" t="str">
            <v>雷彬燕</v>
          </cell>
          <cell r="AM8">
            <v>18</v>
          </cell>
        </row>
        <row r="9">
          <cell r="D9" t="str">
            <v>赵玉晓</v>
          </cell>
          <cell r="AM9">
            <v>30</v>
          </cell>
        </row>
        <row r="10">
          <cell r="D10" t="str">
            <v>张江秀</v>
          </cell>
          <cell r="AM10">
            <v>20</v>
          </cell>
        </row>
        <row r="11">
          <cell r="D11" t="str">
            <v>雷朝霞</v>
          </cell>
          <cell r="AM11">
            <v>30</v>
          </cell>
        </row>
        <row r="12">
          <cell r="D12" t="str">
            <v>陈雪莲</v>
          </cell>
          <cell r="AM12">
            <v>6</v>
          </cell>
        </row>
        <row r="13">
          <cell r="D13" t="str">
            <v>饶秋华</v>
          </cell>
          <cell r="AM13">
            <v>30</v>
          </cell>
        </row>
        <row r="14">
          <cell r="D14" t="str">
            <v>莫志英</v>
          </cell>
          <cell r="AM14">
            <v>30</v>
          </cell>
        </row>
        <row r="15">
          <cell r="D15" t="str">
            <v>刘巧艳</v>
          </cell>
          <cell r="AM15">
            <v>30</v>
          </cell>
        </row>
        <row r="16">
          <cell r="D16" t="str">
            <v>康红梅</v>
          </cell>
          <cell r="AM16">
            <v>30</v>
          </cell>
        </row>
        <row r="17">
          <cell r="D17" t="str">
            <v>唐银春</v>
          </cell>
          <cell r="AM17">
            <v>30</v>
          </cell>
        </row>
        <row r="18">
          <cell r="D18" t="str">
            <v>刘晓丽</v>
          </cell>
          <cell r="AM18">
            <v>30</v>
          </cell>
        </row>
        <row r="19">
          <cell r="D19" t="str">
            <v>熊艳</v>
          </cell>
          <cell r="AM19">
            <v>30</v>
          </cell>
        </row>
        <row r="20">
          <cell r="D20" t="str">
            <v>任静</v>
          </cell>
          <cell r="AM20">
            <v>30</v>
          </cell>
        </row>
        <row r="21">
          <cell r="D21" t="str">
            <v>吴琴</v>
          </cell>
          <cell r="AM21">
            <v>30</v>
          </cell>
        </row>
        <row r="22">
          <cell r="D22" t="str">
            <v>陈红霞</v>
          </cell>
          <cell r="AM22">
            <v>30</v>
          </cell>
        </row>
        <row r="23">
          <cell r="D23" t="str">
            <v>孙丽娟</v>
          </cell>
          <cell r="AM23">
            <v>21</v>
          </cell>
        </row>
        <row r="24">
          <cell r="D24" t="str">
            <v>廖增珍</v>
          </cell>
          <cell r="AM24">
            <v>30</v>
          </cell>
        </row>
        <row r="25">
          <cell r="D25" t="str">
            <v>李春华</v>
          </cell>
          <cell r="AM25">
            <v>30</v>
          </cell>
        </row>
        <row r="26">
          <cell r="D26" t="str">
            <v>张候敏</v>
          </cell>
          <cell r="AM26">
            <v>30</v>
          </cell>
        </row>
        <row r="27">
          <cell r="D27" t="str">
            <v>赵小红</v>
          </cell>
          <cell r="AM27">
            <v>30</v>
          </cell>
        </row>
        <row r="28">
          <cell r="D28" t="str">
            <v>彭龙惠</v>
          </cell>
          <cell r="AM28">
            <v>30</v>
          </cell>
        </row>
        <row r="29">
          <cell r="D29" t="str">
            <v>邓雪梅</v>
          </cell>
          <cell r="AM29">
            <v>30</v>
          </cell>
        </row>
        <row r="30">
          <cell r="D30" t="str">
            <v>高雪</v>
          </cell>
          <cell r="AM30">
            <v>30</v>
          </cell>
        </row>
        <row r="31">
          <cell r="D31" t="str">
            <v>何婷</v>
          </cell>
          <cell r="AM31">
            <v>30</v>
          </cell>
        </row>
        <row r="32">
          <cell r="D32" t="str">
            <v>刘慧</v>
          </cell>
          <cell r="AM32">
            <v>30</v>
          </cell>
        </row>
        <row r="33">
          <cell r="D33" t="str">
            <v>王红红</v>
          </cell>
          <cell r="AM33">
            <v>21</v>
          </cell>
        </row>
        <row r="34">
          <cell r="D34" t="str">
            <v>秦亚平</v>
          </cell>
          <cell r="AM34">
            <v>30</v>
          </cell>
        </row>
        <row r="35">
          <cell r="D35" t="str">
            <v>谭莹</v>
          </cell>
          <cell r="AM35">
            <v>27</v>
          </cell>
        </row>
        <row r="36">
          <cell r="D36" t="str">
            <v>张芮</v>
          </cell>
          <cell r="AM36">
            <v>30</v>
          </cell>
        </row>
        <row r="37">
          <cell r="D37" t="str">
            <v>张元琼</v>
          </cell>
          <cell r="AM37">
            <v>30</v>
          </cell>
        </row>
        <row r="38">
          <cell r="D38" t="str">
            <v>王依蕊</v>
          </cell>
          <cell r="AM38">
            <v>30</v>
          </cell>
        </row>
        <row r="39">
          <cell r="D39" t="str">
            <v>向郑瑶</v>
          </cell>
          <cell r="AM39">
            <v>30</v>
          </cell>
        </row>
        <row r="40">
          <cell r="D40" t="str">
            <v>唐容</v>
          </cell>
          <cell r="AM40">
            <v>30</v>
          </cell>
        </row>
        <row r="41">
          <cell r="D41" t="str">
            <v>叶文娟</v>
          </cell>
          <cell r="AM41">
            <v>30</v>
          </cell>
        </row>
        <row r="42">
          <cell r="D42" t="str">
            <v>渗登措</v>
          </cell>
          <cell r="AM42">
            <v>24</v>
          </cell>
        </row>
        <row r="43">
          <cell r="D43" t="str">
            <v>邹福贞</v>
          </cell>
          <cell r="AM43">
            <v>30</v>
          </cell>
        </row>
        <row r="44">
          <cell r="D44" t="str">
            <v>陈怡名</v>
          </cell>
          <cell r="AM44">
            <v>30</v>
          </cell>
        </row>
        <row r="45">
          <cell r="D45" t="str">
            <v>张丽</v>
          </cell>
          <cell r="AM45">
            <v>30</v>
          </cell>
        </row>
        <row r="46">
          <cell r="D46" t="str">
            <v>杨金花</v>
          </cell>
          <cell r="AM46">
            <v>30</v>
          </cell>
        </row>
        <row r="47">
          <cell r="D47" t="str">
            <v>樊琳</v>
          </cell>
          <cell r="AM47">
            <v>30</v>
          </cell>
        </row>
        <row r="48">
          <cell r="D48" t="str">
            <v>董顺秀</v>
          </cell>
          <cell r="AM48">
            <v>30</v>
          </cell>
        </row>
        <row r="49">
          <cell r="D49" t="str">
            <v>陈建蓉</v>
          </cell>
          <cell r="AM49">
            <v>30</v>
          </cell>
        </row>
        <row r="50">
          <cell r="D50" t="str">
            <v>王娇</v>
          </cell>
          <cell r="AM50">
            <v>30</v>
          </cell>
        </row>
        <row r="51">
          <cell r="D51" t="str">
            <v>黎茂婷</v>
          </cell>
          <cell r="AM51">
            <v>30</v>
          </cell>
        </row>
        <row r="52">
          <cell r="D52" t="str">
            <v>张艳秋</v>
          </cell>
          <cell r="AM52">
            <v>30</v>
          </cell>
        </row>
        <row r="53">
          <cell r="D53" t="str">
            <v>陈小琴</v>
          </cell>
          <cell r="AM53">
            <v>30</v>
          </cell>
        </row>
        <row r="54">
          <cell r="D54" t="str">
            <v>刘恬恬</v>
          </cell>
          <cell r="AM54">
            <v>30</v>
          </cell>
        </row>
        <row r="55">
          <cell r="D55" t="str">
            <v>苟小春</v>
          </cell>
          <cell r="AM55">
            <v>30</v>
          </cell>
        </row>
        <row r="56">
          <cell r="D56" t="str">
            <v>李燕</v>
          </cell>
          <cell r="AM56">
            <v>30</v>
          </cell>
        </row>
        <row r="57">
          <cell r="D57" t="str">
            <v>张小华</v>
          </cell>
          <cell r="AM57">
            <v>30</v>
          </cell>
        </row>
        <row r="58">
          <cell r="D58" t="str">
            <v>王任燕</v>
          </cell>
          <cell r="AM58">
            <v>30</v>
          </cell>
        </row>
        <row r="59">
          <cell r="D59" t="str">
            <v>罗萍</v>
          </cell>
          <cell r="AM59">
            <v>17</v>
          </cell>
        </row>
        <row r="60">
          <cell r="D60" t="str">
            <v>陈萍</v>
          </cell>
          <cell r="AM60">
            <v>29</v>
          </cell>
        </row>
        <row r="61">
          <cell r="D61" t="str">
            <v>吴敏</v>
          </cell>
          <cell r="AM61">
            <v>8</v>
          </cell>
        </row>
        <row r="62">
          <cell r="D62" t="str">
            <v>陈佳丽</v>
          </cell>
          <cell r="AM62">
            <v>30</v>
          </cell>
        </row>
        <row r="63">
          <cell r="D63" t="str">
            <v>康钦</v>
          </cell>
          <cell r="AM63">
            <v>30</v>
          </cell>
        </row>
        <row r="64">
          <cell r="D64" t="str">
            <v>聂娟</v>
          </cell>
          <cell r="AM64">
            <v>30</v>
          </cell>
        </row>
        <row r="65">
          <cell r="D65" t="str">
            <v>马菁</v>
          </cell>
          <cell r="AM65">
            <v>30</v>
          </cell>
        </row>
        <row r="66">
          <cell r="D66" t="str">
            <v>徐睦垚</v>
          </cell>
          <cell r="AM66">
            <v>30</v>
          </cell>
        </row>
        <row r="67">
          <cell r="D67" t="str">
            <v>达哇卓玛</v>
          </cell>
          <cell r="AM67">
            <v>30</v>
          </cell>
        </row>
        <row r="68">
          <cell r="D68" t="str">
            <v>曾雨晴</v>
          </cell>
          <cell r="AM68">
            <v>30</v>
          </cell>
        </row>
        <row r="69">
          <cell r="D69" t="str">
            <v>但红玉</v>
          </cell>
          <cell r="AM69">
            <v>29</v>
          </cell>
        </row>
        <row r="70">
          <cell r="D70" t="str">
            <v>梁缘缘</v>
          </cell>
          <cell r="AM70">
            <v>30</v>
          </cell>
        </row>
        <row r="71">
          <cell r="D71" t="str">
            <v>李萱君</v>
          </cell>
          <cell r="AM71">
            <v>30</v>
          </cell>
        </row>
        <row r="72">
          <cell r="D72" t="str">
            <v>李思忆</v>
          </cell>
          <cell r="AM72">
            <v>30</v>
          </cell>
        </row>
        <row r="73">
          <cell r="D73" t="str">
            <v>赵情情</v>
          </cell>
          <cell r="AM73">
            <v>30</v>
          </cell>
        </row>
        <row r="74">
          <cell r="D74" t="str">
            <v>曹悦</v>
          </cell>
          <cell r="AM74">
            <v>30</v>
          </cell>
        </row>
        <row r="75">
          <cell r="D75" t="str">
            <v>吴飞雁</v>
          </cell>
          <cell r="AM75">
            <v>30</v>
          </cell>
        </row>
        <row r="76">
          <cell r="D76" t="str">
            <v>尹桂香</v>
          </cell>
          <cell r="AM76">
            <v>30</v>
          </cell>
        </row>
        <row r="77">
          <cell r="D77" t="str">
            <v>张小娟</v>
          </cell>
          <cell r="AM77">
            <v>30</v>
          </cell>
        </row>
        <row r="78">
          <cell r="D78" t="str">
            <v>刘安琼</v>
          </cell>
          <cell r="AM78">
            <v>30</v>
          </cell>
        </row>
        <row r="79">
          <cell r="D79" t="str">
            <v>刘晓林</v>
          </cell>
          <cell r="AM79">
            <v>28</v>
          </cell>
        </row>
        <row r="80">
          <cell r="D80" t="str">
            <v>李巧娇</v>
          </cell>
          <cell r="AM80">
            <v>30</v>
          </cell>
        </row>
        <row r="81">
          <cell r="D81" t="str">
            <v>林萍</v>
          </cell>
          <cell r="AM81">
            <v>30</v>
          </cell>
        </row>
        <row r="82">
          <cell r="D82" t="str">
            <v>罗雪</v>
          </cell>
          <cell r="AM82">
            <v>30</v>
          </cell>
        </row>
        <row r="83">
          <cell r="D83" t="str">
            <v>唐宇欣</v>
          </cell>
          <cell r="AM83">
            <v>30</v>
          </cell>
        </row>
        <row r="84">
          <cell r="D84" t="str">
            <v>李萌</v>
          </cell>
          <cell r="AM84">
            <v>30</v>
          </cell>
        </row>
        <row r="85">
          <cell r="D85" t="str">
            <v>王如意</v>
          </cell>
          <cell r="AM85">
            <v>30</v>
          </cell>
        </row>
        <row r="86">
          <cell r="D86" t="str">
            <v>柳全菊</v>
          </cell>
          <cell r="AM86">
            <v>30</v>
          </cell>
        </row>
        <row r="87">
          <cell r="D87" t="str">
            <v>何琼华</v>
          </cell>
          <cell r="AM87">
            <v>30</v>
          </cell>
        </row>
        <row r="88">
          <cell r="D88" t="str">
            <v>蒋圆圆</v>
          </cell>
          <cell r="AM88">
            <v>30</v>
          </cell>
        </row>
        <row r="89">
          <cell r="D89" t="str">
            <v>顾红艳</v>
          </cell>
          <cell r="AM89">
            <v>30</v>
          </cell>
        </row>
        <row r="90">
          <cell r="D90" t="str">
            <v>郭小丽</v>
          </cell>
          <cell r="AM90">
            <v>30</v>
          </cell>
        </row>
        <row r="91">
          <cell r="D91" t="str">
            <v>梁婷</v>
          </cell>
          <cell r="AM91">
            <v>30</v>
          </cell>
        </row>
        <row r="92">
          <cell r="D92" t="str">
            <v>雷娜婷</v>
          </cell>
          <cell r="AM92">
            <v>30</v>
          </cell>
        </row>
        <row r="93">
          <cell r="D93" t="str">
            <v>刘心怡</v>
          </cell>
          <cell r="AM93">
            <v>23</v>
          </cell>
        </row>
        <row r="94">
          <cell r="D94" t="str">
            <v>叶美霞</v>
          </cell>
          <cell r="AM94">
            <v>30</v>
          </cell>
        </row>
        <row r="95">
          <cell r="D95" t="str">
            <v>秦娜</v>
          </cell>
          <cell r="AM95">
            <v>30</v>
          </cell>
        </row>
        <row r="96">
          <cell r="D96" t="str">
            <v>牟光燕</v>
          </cell>
          <cell r="AM96">
            <v>30</v>
          </cell>
        </row>
        <row r="97">
          <cell r="D97" t="str">
            <v>王萍</v>
          </cell>
          <cell r="AM97">
            <v>30</v>
          </cell>
        </row>
        <row r="98">
          <cell r="D98" t="str">
            <v>胡红琳</v>
          </cell>
          <cell r="AM98">
            <v>30</v>
          </cell>
        </row>
        <row r="99">
          <cell r="D99" t="str">
            <v>谢娟</v>
          </cell>
          <cell r="AM99">
            <v>30</v>
          </cell>
        </row>
        <row r="100">
          <cell r="D100" t="str">
            <v>陈美合</v>
          </cell>
          <cell r="AM100">
            <v>30</v>
          </cell>
        </row>
        <row r="101">
          <cell r="D101" t="str">
            <v>郝莉娜</v>
          </cell>
          <cell r="AM101">
            <v>2</v>
          </cell>
        </row>
        <row r="102">
          <cell r="D102" t="str">
            <v>邓丽莉</v>
          </cell>
          <cell r="AM102">
            <v>30</v>
          </cell>
        </row>
        <row r="103">
          <cell r="D103" t="str">
            <v>张明艳</v>
          </cell>
          <cell r="AM103">
            <v>30</v>
          </cell>
        </row>
        <row r="104">
          <cell r="D104" t="str">
            <v>马宏梅</v>
          </cell>
          <cell r="AM104">
            <v>30</v>
          </cell>
        </row>
        <row r="105">
          <cell r="D105" t="str">
            <v>陈洁</v>
          </cell>
          <cell r="AM105">
            <v>30</v>
          </cell>
        </row>
        <row r="106">
          <cell r="D106" t="str">
            <v>郑加焕</v>
          </cell>
          <cell r="AM106">
            <v>30</v>
          </cell>
        </row>
        <row r="107">
          <cell r="D107" t="str">
            <v>侯英</v>
          </cell>
          <cell r="AM107">
            <v>30</v>
          </cell>
        </row>
        <row r="108">
          <cell r="D108" t="str">
            <v>谢德芳</v>
          </cell>
          <cell r="AM108">
            <v>30</v>
          </cell>
        </row>
        <row r="109">
          <cell r="D109" t="str">
            <v>蒲草</v>
          </cell>
          <cell r="AM109">
            <v>30</v>
          </cell>
        </row>
        <row r="110">
          <cell r="D110" t="str">
            <v>郑华跃</v>
          </cell>
          <cell r="AM110">
            <v>30</v>
          </cell>
        </row>
        <row r="111">
          <cell r="D111" t="str">
            <v>李茂</v>
          </cell>
          <cell r="AM111">
            <v>30</v>
          </cell>
        </row>
        <row r="112">
          <cell r="D112" t="str">
            <v>孙红梅</v>
          </cell>
          <cell r="AM112">
            <v>30</v>
          </cell>
        </row>
        <row r="113">
          <cell r="D113" t="str">
            <v>黎红花</v>
          </cell>
          <cell r="AM113">
            <v>30</v>
          </cell>
        </row>
        <row r="114">
          <cell r="D114" t="str">
            <v>蒲艳婷</v>
          </cell>
          <cell r="AM114">
            <v>30</v>
          </cell>
        </row>
        <row r="115">
          <cell r="D115" t="str">
            <v>刘帆</v>
          </cell>
          <cell r="AM115">
            <v>30</v>
          </cell>
        </row>
        <row r="116">
          <cell r="D116" t="str">
            <v>杨艳</v>
          </cell>
          <cell r="AM116">
            <v>30</v>
          </cell>
        </row>
        <row r="117">
          <cell r="D117" t="str">
            <v>肖静梅</v>
          </cell>
          <cell r="AM117">
            <v>30</v>
          </cell>
        </row>
        <row r="118">
          <cell r="D118" t="str">
            <v>王晓琳</v>
          </cell>
          <cell r="AM118">
            <v>30</v>
          </cell>
        </row>
        <row r="119">
          <cell r="D119" t="str">
            <v>彭措志玛</v>
          </cell>
          <cell r="AM119">
            <v>30</v>
          </cell>
        </row>
        <row r="120">
          <cell r="D120" t="str">
            <v>郝中南</v>
          </cell>
          <cell r="AM120">
            <v>30</v>
          </cell>
        </row>
        <row r="121">
          <cell r="D121" t="str">
            <v>冉芳霞</v>
          </cell>
          <cell r="AM121">
            <v>30</v>
          </cell>
        </row>
        <row r="122">
          <cell r="D122" t="str">
            <v>谭萍</v>
          </cell>
          <cell r="AM122">
            <v>30</v>
          </cell>
        </row>
        <row r="123">
          <cell r="D123" t="str">
            <v>陈琳</v>
          </cell>
          <cell r="AM123">
            <v>30</v>
          </cell>
        </row>
        <row r="124">
          <cell r="D124" t="str">
            <v>罗湘湘</v>
          </cell>
          <cell r="AM124">
            <v>30</v>
          </cell>
        </row>
        <row r="125">
          <cell r="D125" t="str">
            <v>唐玉芳</v>
          </cell>
          <cell r="AM125">
            <v>30</v>
          </cell>
        </row>
        <row r="126">
          <cell r="D126" t="str">
            <v>王新华</v>
          </cell>
          <cell r="AM126">
            <v>24</v>
          </cell>
        </row>
        <row r="127">
          <cell r="D127" t="str">
            <v>雷怡</v>
          </cell>
          <cell r="AM127">
            <v>30</v>
          </cell>
        </row>
        <row r="128">
          <cell r="D128" t="str">
            <v>龙巧云</v>
          </cell>
          <cell r="AM128">
            <v>30</v>
          </cell>
        </row>
        <row r="129">
          <cell r="D129" t="str">
            <v>张勤</v>
          </cell>
          <cell r="AM129">
            <v>30</v>
          </cell>
        </row>
        <row r="130">
          <cell r="D130" t="str">
            <v>刘裕琼</v>
          </cell>
          <cell r="AM130">
            <v>30</v>
          </cell>
        </row>
        <row r="131">
          <cell r="D131" t="str">
            <v>唐施语</v>
          </cell>
          <cell r="AM131">
            <v>30</v>
          </cell>
        </row>
        <row r="132">
          <cell r="D132" t="str">
            <v>谭福英</v>
          </cell>
          <cell r="AM132">
            <v>30</v>
          </cell>
        </row>
        <row r="133">
          <cell r="D133" t="str">
            <v>李凤</v>
          </cell>
          <cell r="AM133">
            <v>14</v>
          </cell>
        </row>
        <row r="134">
          <cell r="D134" t="str">
            <v>陈嘉仪</v>
          </cell>
          <cell r="AM134">
            <v>30</v>
          </cell>
        </row>
        <row r="135">
          <cell r="D135" t="str">
            <v>王红</v>
          </cell>
          <cell r="AM135">
            <v>30</v>
          </cell>
        </row>
        <row r="136">
          <cell r="D136" t="str">
            <v>冷忠翠</v>
          </cell>
          <cell r="AM136">
            <v>30</v>
          </cell>
        </row>
        <row r="137">
          <cell r="D137" t="str">
            <v>糜清云</v>
          </cell>
          <cell r="AM137">
            <v>30</v>
          </cell>
        </row>
        <row r="138">
          <cell r="D138" t="str">
            <v>向陈洁</v>
          </cell>
          <cell r="AM138">
            <v>16</v>
          </cell>
        </row>
        <row r="139">
          <cell r="D139" t="str">
            <v>贺金云</v>
          </cell>
          <cell r="AM139">
            <v>30</v>
          </cell>
        </row>
        <row r="140">
          <cell r="D140" t="str">
            <v>周静芸</v>
          </cell>
          <cell r="AM140">
            <v>29</v>
          </cell>
        </row>
        <row r="141">
          <cell r="D141" t="str">
            <v>舒许芳</v>
          </cell>
          <cell r="AM141">
            <v>6</v>
          </cell>
        </row>
        <row r="142">
          <cell r="D142" t="str">
            <v>包竹梅</v>
          </cell>
          <cell r="AM142">
            <v>30</v>
          </cell>
        </row>
        <row r="143">
          <cell r="D143" t="str">
            <v>欧迎春</v>
          </cell>
          <cell r="AM143">
            <v>30</v>
          </cell>
        </row>
        <row r="144">
          <cell r="D144" t="str">
            <v>谭芙蓉</v>
          </cell>
          <cell r="AM144">
            <v>27</v>
          </cell>
        </row>
        <row r="145">
          <cell r="D145" t="str">
            <v>曾玉莲</v>
          </cell>
          <cell r="AM145">
            <v>30</v>
          </cell>
        </row>
        <row r="146">
          <cell r="D146" t="str">
            <v>彭兰钦</v>
          </cell>
          <cell r="AM146">
            <v>30</v>
          </cell>
        </row>
        <row r="147">
          <cell r="D147" t="str">
            <v>刘婵琴</v>
          </cell>
          <cell r="AM147">
            <v>30</v>
          </cell>
        </row>
        <row r="148">
          <cell r="D148" t="str">
            <v>泽仁拉姆</v>
          </cell>
          <cell r="AM148">
            <v>30</v>
          </cell>
        </row>
        <row r="149">
          <cell r="D149" t="str">
            <v>舒阳</v>
          </cell>
          <cell r="AM149">
            <v>30</v>
          </cell>
        </row>
        <row r="150">
          <cell r="D150" t="str">
            <v>白丽</v>
          </cell>
          <cell r="AM150">
            <v>30</v>
          </cell>
        </row>
        <row r="151">
          <cell r="D151" t="str">
            <v>郑巧玲</v>
          </cell>
          <cell r="AM151">
            <v>30</v>
          </cell>
        </row>
        <row r="152">
          <cell r="D152" t="str">
            <v>张廷妍</v>
          </cell>
          <cell r="AM152">
            <v>30</v>
          </cell>
        </row>
        <row r="153">
          <cell r="D153" t="str">
            <v>杜兰兰</v>
          </cell>
          <cell r="AM153">
            <v>30</v>
          </cell>
        </row>
        <row r="154">
          <cell r="D154" t="str">
            <v>王显珍</v>
          </cell>
          <cell r="AM154">
            <v>30</v>
          </cell>
        </row>
        <row r="155">
          <cell r="D155" t="str">
            <v>吴雨欣</v>
          </cell>
          <cell r="AM155">
            <v>18</v>
          </cell>
        </row>
        <row r="156">
          <cell r="D156" t="str">
            <v>马冬梅</v>
          </cell>
          <cell r="AM156">
            <v>25</v>
          </cell>
        </row>
        <row r="157">
          <cell r="D157" t="str">
            <v>彭莉群</v>
          </cell>
          <cell r="AM157">
            <v>8</v>
          </cell>
        </row>
        <row r="158">
          <cell r="D158" t="str">
            <v>刘金凤</v>
          </cell>
          <cell r="AM158">
            <v>30</v>
          </cell>
        </row>
        <row r="159">
          <cell r="D159" t="str">
            <v>谢珂欣</v>
          </cell>
          <cell r="AM159">
            <v>30</v>
          </cell>
        </row>
        <row r="160">
          <cell r="D160" t="str">
            <v>刘霞</v>
          </cell>
          <cell r="AM160">
            <v>30</v>
          </cell>
        </row>
        <row r="161">
          <cell r="D161" t="str">
            <v>尧丹丹</v>
          </cell>
          <cell r="AM161">
            <v>30</v>
          </cell>
        </row>
        <row r="162">
          <cell r="D162" t="str">
            <v>李科</v>
          </cell>
          <cell r="AM162">
            <v>30</v>
          </cell>
        </row>
        <row r="163">
          <cell r="D163" t="str">
            <v>石海力</v>
          </cell>
          <cell r="AM163">
            <v>30</v>
          </cell>
        </row>
        <row r="164">
          <cell r="D164" t="str">
            <v>付薪燕</v>
          </cell>
          <cell r="AM164">
            <v>30</v>
          </cell>
        </row>
        <row r="165">
          <cell r="D165" t="str">
            <v>陈定坤</v>
          </cell>
          <cell r="AM165">
            <v>30</v>
          </cell>
        </row>
        <row r="166">
          <cell r="D166" t="str">
            <v>王桂明</v>
          </cell>
          <cell r="AM166">
            <v>30</v>
          </cell>
        </row>
        <row r="167">
          <cell r="D167" t="str">
            <v>关晓燕</v>
          </cell>
          <cell r="AM167">
            <v>30</v>
          </cell>
        </row>
        <row r="168">
          <cell r="D168" t="str">
            <v>唐尹</v>
          </cell>
          <cell r="AM168">
            <v>30</v>
          </cell>
        </row>
        <row r="169">
          <cell r="D169" t="str">
            <v>贺慧</v>
          </cell>
          <cell r="AM169">
            <v>29</v>
          </cell>
        </row>
        <row r="170">
          <cell r="D170" t="str">
            <v>李红梅</v>
          </cell>
          <cell r="AM170">
            <v>30</v>
          </cell>
        </row>
        <row r="171">
          <cell r="D171" t="str">
            <v>龚艳</v>
          </cell>
          <cell r="AM171">
            <v>30</v>
          </cell>
        </row>
        <row r="172">
          <cell r="D172" t="str">
            <v>余姣姣</v>
          </cell>
          <cell r="AM172">
            <v>30</v>
          </cell>
        </row>
        <row r="173">
          <cell r="D173" t="str">
            <v>竹艳梅</v>
          </cell>
          <cell r="AM173">
            <v>30</v>
          </cell>
        </row>
        <row r="174">
          <cell r="D174" t="str">
            <v>叶朝春</v>
          </cell>
          <cell r="AM174">
            <v>12</v>
          </cell>
        </row>
        <row r="175">
          <cell r="D175" t="str">
            <v>喻容</v>
          </cell>
          <cell r="AM175">
            <v>30</v>
          </cell>
        </row>
        <row r="176">
          <cell r="D176" t="str">
            <v>魏柯</v>
          </cell>
          <cell r="AM176">
            <v>30</v>
          </cell>
        </row>
        <row r="177">
          <cell r="D177" t="str">
            <v>徐文平</v>
          </cell>
          <cell r="AM177">
            <v>30</v>
          </cell>
        </row>
        <row r="178">
          <cell r="D178" t="str">
            <v>张欣</v>
          </cell>
          <cell r="AM178">
            <v>30</v>
          </cell>
        </row>
        <row r="179">
          <cell r="D179" t="str">
            <v>叶璐璐</v>
          </cell>
          <cell r="AM179">
            <v>29</v>
          </cell>
        </row>
        <row r="180">
          <cell r="D180" t="str">
            <v>周文慧</v>
          </cell>
          <cell r="AM180">
            <v>30</v>
          </cell>
        </row>
        <row r="181">
          <cell r="D181" t="str">
            <v>张白金</v>
          </cell>
          <cell r="AM181">
            <v>30</v>
          </cell>
        </row>
        <row r="182">
          <cell r="D182" t="str">
            <v>郑美函</v>
          </cell>
          <cell r="AM182">
            <v>30</v>
          </cell>
        </row>
        <row r="183">
          <cell r="D183" t="str">
            <v>龚茜</v>
          </cell>
          <cell r="AM183">
            <v>30</v>
          </cell>
        </row>
        <row r="184">
          <cell r="D184" t="str">
            <v>廖妍</v>
          </cell>
          <cell r="AM184">
            <v>30</v>
          </cell>
        </row>
        <row r="185">
          <cell r="D185" t="str">
            <v>李彩华</v>
          </cell>
          <cell r="AM185">
            <v>30</v>
          </cell>
        </row>
        <row r="186">
          <cell r="D186" t="str">
            <v>刘九招</v>
          </cell>
          <cell r="AM186">
            <v>30</v>
          </cell>
        </row>
        <row r="187">
          <cell r="D187" t="str">
            <v>朱羽</v>
          </cell>
          <cell r="AM187">
            <v>30</v>
          </cell>
        </row>
        <row r="188">
          <cell r="D188" t="str">
            <v>施凤皎</v>
          </cell>
          <cell r="AM188">
            <v>30</v>
          </cell>
        </row>
        <row r="189">
          <cell r="D189" t="str">
            <v>高琴</v>
          </cell>
          <cell r="AM189">
            <v>30</v>
          </cell>
        </row>
        <row r="190">
          <cell r="D190" t="str">
            <v>达卓措</v>
          </cell>
          <cell r="AM190">
            <v>10</v>
          </cell>
        </row>
        <row r="191">
          <cell r="D191" t="str">
            <v>袁玉</v>
          </cell>
          <cell r="AM191">
            <v>30</v>
          </cell>
        </row>
        <row r="192">
          <cell r="D192" t="str">
            <v>赵静</v>
          </cell>
          <cell r="AM192">
            <v>19</v>
          </cell>
        </row>
        <row r="193">
          <cell r="D193" t="str">
            <v>赵晴亮</v>
          </cell>
          <cell r="AM193">
            <v>28</v>
          </cell>
        </row>
        <row r="194">
          <cell r="D194" t="str">
            <v>赵忠芬</v>
          </cell>
          <cell r="AM194">
            <v>30</v>
          </cell>
        </row>
        <row r="195">
          <cell r="D195" t="str">
            <v>郑丹</v>
          </cell>
          <cell r="AM195">
            <v>29</v>
          </cell>
        </row>
        <row r="196">
          <cell r="D196" t="str">
            <v>林锶莹</v>
          </cell>
          <cell r="AM196">
            <v>30</v>
          </cell>
        </row>
        <row r="197">
          <cell r="D197" t="str">
            <v>胡钦秀</v>
          </cell>
          <cell r="AM197">
            <v>30</v>
          </cell>
        </row>
        <row r="198">
          <cell r="D198" t="str">
            <v>高红艳</v>
          </cell>
          <cell r="AM198">
            <v>30</v>
          </cell>
        </row>
        <row r="199">
          <cell r="D199" t="str">
            <v>曾怡</v>
          </cell>
          <cell r="AM199">
            <v>30</v>
          </cell>
        </row>
        <row r="200">
          <cell r="D200" t="str">
            <v>张清华</v>
          </cell>
          <cell r="AM200">
            <v>30</v>
          </cell>
        </row>
        <row r="201">
          <cell r="D201" t="str">
            <v>彭鑫</v>
          </cell>
          <cell r="AM201">
            <v>29.5</v>
          </cell>
        </row>
        <row r="202">
          <cell r="D202" t="str">
            <v>李维</v>
          </cell>
          <cell r="AM202">
            <v>30</v>
          </cell>
        </row>
        <row r="203">
          <cell r="D203" t="str">
            <v>贾琳</v>
          </cell>
          <cell r="AM203">
            <v>30</v>
          </cell>
        </row>
        <row r="204">
          <cell r="D204" t="str">
            <v>王智慧</v>
          </cell>
          <cell r="AM204">
            <v>30</v>
          </cell>
        </row>
        <row r="205">
          <cell r="D205" t="str">
            <v>邓笑</v>
          </cell>
          <cell r="AM205">
            <v>30</v>
          </cell>
        </row>
        <row r="206">
          <cell r="D206" t="str">
            <v>刘香</v>
          </cell>
          <cell r="AM206">
            <v>30</v>
          </cell>
        </row>
        <row r="207">
          <cell r="D207" t="str">
            <v>刘丽华</v>
          </cell>
          <cell r="AM207">
            <v>29</v>
          </cell>
        </row>
        <row r="208">
          <cell r="D208" t="str">
            <v>周林</v>
          </cell>
          <cell r="AM208">
            <v>30</v>
          </cell>
        </row>
        <row r="209">
          <cell r="D209" t="str">
            <v>钟秦</v>
          </cell>
          <cell r="AM209">
            <v>30</v>
          </cell>
        </row>
        <row r="210">
          <cell r="D210" t="str">
            <v>张红霞</v>
          </cell>
          <cell r="AM210">
            <v>30</v>
          </cell>
        </row>
        <row r="211">
          <cell r="D211" t="str">
            <v>李燕1</v>
          </cell>
          <cell r="AM211">
            <v>30</v>
          </cell>
        </row>
        <row r="212">
          <cell r="D212" t="str">
            <v>陈世琳</v>
          </cell>
          <cell r="AM212">
            <v>30</v>
          </cell>
        </row>
        <row r="213">
          <cell r="D213" t="str">
            <v>张林英</v>
          </cell>
          <cell r="AM213">
            <v>30</v>
          </cell>
        </row>
        <row r="214">
          <cell r="D214" t="str">
            <v>陈燕辉</v>
          </cell>
          <cell r="AM214">
            <v>9</v>
          </cell>
        </row>
        <row r="215">
          <cell r="D215" t="str">
            <v>宋林琳</v>
          </cell>
          <cell r="AM215">
            <v>30</v>
          </cell>
        </row>
        <row r="216">
          <cell r="D216" t="str">
            <v>马丽亚</v>
          </cell>
          <cell r="AM216">
            <v>30</v>
          </cell>
        </row>
        <row r="217">
          <cell r="D217" t="str">
            <v>阿衣尔扎</v>
          </cell>
          <cell r="AM217">
            <v>30</v>
          </cell>
        </row>
        <row r="218">
          <cell r="D218" t="str">
            <v>张霞</v>
          </cell>
          <cell r="AM218">
            <v>2</v>
          </cell>
        </row>
        <row r="219">
          <cell r="D219" t="str">
            <v>谢双叶</v>
          </cell>
          <cell r="AM219">
            <v>30</v>
          </cell>
        </row>
        <row r="220">
          <cell r="D220" t="str">
            <v>蒙亦锌</v>
          </cell>
          <cell r="AM220">
            <v>30</v>
          </cell>
        </row>
        <row r="221">
          <cell r="D221" t="str">
            <v>刘梦蓝</v>
          </cell>
          <cell r="AM221">
            <v>30</v>
          </cell>
        </row>
        <row r="222">
          <cell r="D222" t="str">
            <v>罗林芳</v>
          </cell>
          <cell r="AM222">
            <v>30</v>
          </cell>
        </row>
        <row r="223">
          <cell r="D223" t="str">
            <v>汪丽娟</v>
          </cell>
          <cell r="AM223">
            <v>30</v>
          </cell>
        </row>
        <row r="224">
          <cell r="D224" t="str">
            <v>谭言希</v>
          </cell>
          <cell r="AM224">
            <v>30</v>
          </cell>
        </row>
        <row r="225">
          <cell r="D225" t="str">
            <v>黄江</v>
          </cell>
          <cell r="AM225">
            <v>30</v>
          </cell>
        </row>
        <row r="226">
          <cell r="D226" t="str">
            <v>陈琼</v>
          </cell>
          <cell r="AM226">
            <v>28.5</v>
          </cell>
        </row>
        <row r="227">
          <cell r="D227" t="str">
            <v>米琪</v>
          </cell>
          <cell r="AM227">
            <v>30</v>
          </cell>
        </row>
        <row r="228">
          <cell r="D228" t="str">
            <v>尚杨</v>
          </cell>
          <cell r="AM228">
            <v>2</v>
          </cell>
        </row>
        <row r="229">
          <cell r="D229" t="str">
            <v>钟心悦</v>
          </cell>
          <cell r="AM229">
            <v>29</v>
          </cell>
        </row>
        <row r="230">
          <cell r="D230" t="str">
            <v>胡祝曲</v>
          </cell>
          <cell r="AM230">
            <v>30</v>
          </cell>
        </row>
        <row r="231">
          <cell r="D231" t="str">
            <v>谢金梅</v>
          </cell>
          <cell r="AM231">
            <v>30</v>
          </cell>
        </row>
        <row r="232">
          <cell r="D232" t="str">
            <v>李洪芳</v>
          </cell>
          <cell r="AM232">
            <v>30</v>
          </cell>
        </row>
        <row r="233">
          <cell r="D233" t="str">
            <v>王维</v>
          </cell>
          <cell r="AM233">
            <v>30</v>
          </cell>
        </row>
        <row r="234">
          <cell r="D234" t="str">
            <v>罗文文</v>
          </cell>
          <cell r="AM234">
            <v>30</v>
          </cell>
        </row>
        <row r="235">
          <cell r="D235" t="str">
            <v>任艺</v>
          </cell>
          <cell r="AM235">
            <v>30</v>
          </cell>
        </row>
        <row r="236">
          <cell r="D236" t="str">
            <v>贺丽</v>
          </cell>
          <cell r="AM236">
            <v>30</v>
          </cell>
        </row>
        <row r="237">
          <cell r="D237" t="str">
            <v>殷小燕</v>
          </cell>
          <cell r="AM237">
            <v>30</v>
          </cell>
        </row>
        <row r="238">
          <cell r="D238" t="str">
            <v>李海瑛</v>
          </cell>
          <cell r="AM238">
            <v>30</v>
          </cell>
        </row>
        <row r="239">
          <cell r="D239" t="str">
            <v>邹孟君</v>
          </cell>
          <cell r="AM239">
            <v>30</v>
          </cell>
        </row>
        <row r="240">
          <cell r="D240" t="str">
            <v>彭羽佳</v>
          </cell>
          <cell r="AM240">
            <v>30</v>
          </cell>
        </row>
        <row r="241">
          <cell r="D241" t="str">
            <v>朱成芳</v>
          </cell>
          <cell r="AM241">
            <v>30</v>
          </cell>
        </row>
        <row r="242">
          <cell r="D242" t="str">
            <v>翁玲</v>
          </cell>
          <cell r="AM242">
            <v>30</v>
          </cell>
        </row>
        <row r="243">
          <cell r="D243" t="str">
            <v>王能琴</v>
          </cell>
          <cell r="AM243">
            <v>30</v>
          </cell>
        </row>
        <row r="244">
          <cell r="D244" t="str">
            <v>涂莹丹</v>
          </cell>
          <cell r="AM244">
            <v>27</v>
          </cell>
        </row>
        <row r="245">
          <cell r="D245" t="str">
            <v>葛敏</v>
          </cell>
          <cell r="AM245">
            <v>30</v>
          </cell>
        </row>
        <row r="246">
          <cell r="D246" t="str">
            <v>袁小兵</v>
          </cell>
          <cell r="AM246">
            <v>30</v>
          </cell>
        </row>
        <row r="247">
          <cell r="D247" t="str">
            <v>徐登毅</v>
          </cell>
          <cell r="AM247">
            <v>30</v>
          </cell>
        </row>
        <row r="248">
          <cell r="D248" t="str">
            <v>范时依</v>
          </cell>
          <cell r="AM248">
            <v>30</v>
          </cell>
        </row>
        <row r="249">
          <cell r="D249" t="str">
            <v>吴小强</v>
          </cell>
          <cell r="AM249">
            <v>30</v>
          </cell>
        </row>
        <row r="250">
          <cell r="D250" t="str">
            <v>宁燕</v>
          </cell>
          <cell r="AM250">
            <v>29</v>
          </cell>
        </row>
        <row r="251">
          <cell r="D251" t="str">
            <v>杨苹</v>
          </cell>
          <cell r="AM251">
            <v>29</v>
          </cell>
        </row>
        <row r="252">
          <cell r="D252" t="str">
            <v>赵倩</v>
          </cell>
          <cell r="AM252">
            <v>27</v>
          </cell>
        </row>
        <row r="253">
          <cell r="D253" t="str">
            <v>梁诗雨</v>
          </cell>
          <cell r="AM253">
            <v>30</v>
          </cell>
        </row>
        <row r="254">
          <cell r="D254" t="str">
            <v>郭思瑞</v>
          </cell>
          <cell r="AM254">
            <v>30</v>
          </cell>
        </row>
        <row r="255">
          <cell r="D255" t="str">
            <v>文倩</v>
          </cell>
          <cell r="AM255">
            <v>30</v>
          </cell>
        </row>
        <row r="256">
          <cell r="D256" t="str">
            <v>刘佳</v>
          </cell>
          <cell r="AM256">
            <v>30</v>
          </cell>
        </row>
        <row r="257">
          <cell r="D257" t="str">
            <v>杨磊</v>
          </cell>
          <cell r="AM257">
            <v>30</v>
          </cell>
        </row>
        <row r="258">
          <cell r="D258" t="str">
            <v>钱园</v>
          </cell>
          <cell r="AM258">
            <v>23</v>
          </cell>
        </row>
        <row r="259">
          <cell r="D259" t="str">
            <v>李吉原</v>
          </cell>
          <cell r="AM259">
            <v>30</v>
          </cell>
        </row>
        <row r="260">
          <cell r="D260" t="str">
            <v>黄桂琴</v>
          </cell>
          <cell r="AM260">
            <v>30</v>
          </cell>
        </row>
        <row r="261">
          <cell r="D261" t="str">
            <v>詹芳英</v>
          </cell>
          <cell r="AM261">
            <v>30</v>
          </cell>
        </row>
        <row r="262">
          <cell r="D262" t="str">
            <v>陈思思</v>
          </cell>
          <cell r="AM262">
            <v>30</v>
          </cell>
        </row>
        <row r="263">
          <cell r="D263" t="str">
            <v>李洁</v>
          </cell>
          <cell r="AM263">
            <v>30</v>
          </cell>
        </row>
        <row r="264">
          <cell r="D264" t="str">
            <v>马小英</v>
          </cell>
          <cell r="AM264">
            <v>30</v>
          </cell>
        </row>
        <row r="265">
          <cell r="D265" t="str">
            <v>欧阳敏</v>
          </cell>
          <cell r="AM265">
            <v>30</v>
          </cell>
        </row>
        <row r="266">
          <cell r="D266" t="str">
            <v>程燕</v>
          </cell>
          <cell r="AM266">
            <v>26</v>
          </cell>
        </row>
        <row r="267">
          <cell r="D267" t="str">
            <v>肖倩</v>
          </cell>
          <cell r="AM267">
            <v>30</v>
          </cell>
        </row>
        <row r="268">
          <cell r="D268" t="str">
            <v>王丽娟</v>
          </cell>
          <cell r="AM268">
            <v>30</v>
          </cell>
        </row>
        <row r="269">
          <cell r="D269" t="str">
            <v>蓝海英</v>
          </cell>
          <cell r="AM269">
            <v>30</v>
          </cell>
        </row>
        <row r="270">
          <cell r="D270" t="str">
            <v>夏萍</v>
          </cell>
          <cell r="AM270">
            <v>30</v>
          </cell>
        </row>
        <row r="271">
          <cell r="D271" t="str">
            <v>王方贤</v>
          </cell>
          <cell r="AM271">
            <v>30</v>
          </cell>
        </row>
        <row r="272">
          <cell r="D272" t="str">
            <v>杨琴</v>
          </cell>
          <cell r="AM272">
            <v>30</v>
          </cell>
        </row>
        <row r="273">
          <cell r="D273" t="str">
            <v>赵美艳</v>
          </cell>
          <cell r="AM273">
            <v>30</v>
          </cell>
        </row>
        <row r="274">
          <cell r="D274" t="str">
            <v>邹盼</v>
          </cell>
          <cell r="AM274">
            <v>30</v>
          </cell>
        </row>
        <row r="275">
          <cell r="D275" t="str">
            <v>郭兰</v>
          </cell>
          <cell r="AM275">
            <v>30</v>
          </cell>
        </row>
        <row r="276">
          <cell r="D276" t="str">
            <v>戴林</v>
          </cell>
          <cell r="AM276">
            <v>30</v>
          </cell>
        </row>
        <row r="277">
          <cell r="D277" t="str">
            <v>蒲俊峰</v>
          </cell>
          <cell r="AM277">
            <v>30</v>
          </cell>
        </row>
        <row r="278">
          <cell r="D278" t="str">
            <v>张雪颖</v>
          </cell>
          <cell r="AM278">
            <v>30</v>
          </cell>
        </row>
        <row r="279">
          <cell r="D279" t="str">
            <v>张雨露</v>
          </cell>
          <cell r="AM279">
            <v>30</v>
          </cell>
        </row>
        <row r="280">
          <cell r="D280" t="str">
            <v>刘祖红</v>
          </cell>
          <cell r="AM280">
            <v>30</v>
          </cell>
        </row>
        <row r="281">
          <cell r="D281" t="str">
            <v>谢宗富</v>
          </cell>
          <cell r="AM281">
            <v>30</v>
          </cell>
        </row>
        <row r="282">
          <cell r="D282" t="str">
            <v>余文</v>
          </cell>
          <cell r="AM282">
            <v>30</v>
          </cell>
        </row>
        <row r="283">
          <cell r="D283" t="str">
            <v>王洪武</v>
          </cell>
          <cell r="AM283">
            <v>30</v>
          </cell>
        </row>
        <row r="284">
          <cell r="D284" t="str">
            <v>王国英</v>
          </cell>
          <cell r="AM284">
            <v>30</v>
          </cell>
        </row>
        <row r="285">
          <cell r="D285" t="str">
            <v>周莉</v>
          </cell>
          <cell r="AM285">
            <v>30</v>
          </cell>
        </row>
        <row r="286">
          <cell r="D286" t="str">
            <v>吴斌</v>
          </cell>
          <cell r="AM286">
            <v>30</v>
          </cell>
        </row>
        <row r="287">
          <cell r="D287" t="str">
            <v>吴斌</v>
          </cell>
          <cell r="AM287">
            <v>30</v>
          </cell>
        </row>
        <row r="288">
          <cell r="D288" t="str">
            <v>杨汉玉</v>
          </cell>
          <cell r="AM288">
            <v>30</v>
          </cell>
        </row>
        <row r="289">
          <cell r="D289" t="str">
            <v>杨润琼</v>
          </cell>
          <cell r="AM289">
            <v>30</v>
          </cell>
        </row>
        <row r="290">
          <cell r="D290" t="str">
            <v>刘期秀</v>
          </cell>
          <cell r="AM290">
            <v>30</v>
          </cell>
        </row>
        <row r="291">
          <cell r="D291" t="str">
            <v>林玉琼</v>
          </cell>
          <cell r="AM291">
            <v>30</v>
          </cell>
        </row>
        <row r="292">
          <cell r="D292" t="str">
            <v>王秀华</v>
          </cell>
          <cell r="AM292">
            <v>30</v>
          </cell>
        </row>
        <row r="293">
          <cell r="D293" t="str">
            <v>刘陈秀</v>
          </cell>
          <cell r="AM293">
            <v>30</v>
          </cell>
        </row>
        <row r="294">
          <cell r="D294" t="str">
            <v>钟术群</v>
          </cell>
          <cell r="AM294">
            <v>30</v>
          </cell>
        </row>
        <row r="295">
          <cell r="D295" t="str">
            <v>郑竹兰</v>
          </cell>
          <cell r="AM295">
            <v>30</v>
          </cell>
        </row>
        <row r="296">
          <cell r="D296" t="str">
            <v>陈春蓉</v>
          </cell>
          <cell r="AM296">
            <v>30</v>
          </cell>
        </row>
        <row r="297">
          <cell r="D297" t="str">
            <v>陈明秀</v>
          </cell>
          <cell r="AM297">
            <v>30</v>
          </cell>
        </row>
        <row r="298">
          <cell r="D298" t="str">
            <v>许开会</v>
          </cell>
          <cell r="AM298">
            <v>30</v>
          </cell>
        </row>
        <row r="299">
          <cell r="D299" t="str">
            <v>蒋治琼</v>
          </cell>
          <cell r="AM299">
            <v>30</v>
          </cell>
        </row>
        <row r="300">
          <cell r="D300" t="str">
            <v>曾志芬</v>
          </cell>
          <cell r="AM300">
            <v>30</v>
          </cell>
        </row>
        <row r="301">
          <cell r="D301" t="str">
            <v>罗广秀</v>
          </cell>
          <cell r="AM301">
            <v>30</v>
          </cell>
        </row>
        <row r="302">
          <cell r="D302" t="str">
            <v>何先会</v>
          </cell>
          <cell r="AM302">
            <v>30</v>
          </cell>
        </row>
        <row r="303">
          <cell r="D303" t="str">
            <v>陈德芳</v>
          </cell>
          <cell r="AM303">
            <v>30</v>
          </cell>
        </row>
        <row r="304">
          <cell r="D304" t="str">
            <v>邓成分</v>
          </cell>
          <cell r="AM304">
            <v>30</v>
          </cell>
        </row>
        <row r="305">
          <cell r="D305" t="str">
            <v>刘胜琼</v>
          </cell>
          <cell r="AM305">
            <v>30</v>
          </cell>
        </row>
        <row r="306">
          <cell r="D306" t="str">
            <v>陈文先</v>
          </cell>
          <cell r="AM306">
            <v>30</v>
          </cell>
        </row>
        <row r="307">
          <cell r="D307" t="str">
            <v>杨则琼</v>
          </cell>
          <cell r="AM307">
            <v>30</v>
          </cell>
        </row>
        <row r="308">
          <cell r="D308" t="str">
            <v>李培英</v>
          </cell>
          <cell r="AM308">
            <v>30</v>
          </cell>
        </row>
        <row r="309">
          <cell r="D309" t="str">
            <v>陈永秀</v>
          </cell>
          <cell r="AM309">
            <v>30</v>
          </cell>
        </row>
        <row r="310">
          <cell r="D310" t="str">
            <v>李大英</v>
          </cell>
          <cell r="AM310">
            <v>30</v>
          </cell>
        </row>
        <row r="311">
          <cell r="D311" t="str">
            <v>范世琼</v>
          </cell>
          <cell r="AM311">
            <v>30</v>
          </cell>
        </row>
        <row r="312">
          <cell r="D312" t="str">
            <v>倪巧琼</v>
          </cell>
          <cell r="AM312">
            <v>30</v>
          </cell>
        </row>
        <row r="313">
          <cell r="D313" t="str">
            <v>颜香兰</v>
          </cell>
          <cell r="AM313">
            <v>25</v>
          </cell>
        </row>
        <row r="314">
          <cell r="D314" t="str">
            <v>刘治菊</v>
          </cell>
          <cell r="AM314">
            <v>30</v>
          </cell>
        </row>
        <row r="315">
          <cell r="D315" t="str">
            <v>陈珊珊</v>
          </cell>
          <cell r="AM315">
            <v>9</v>
          </cell>
        </row>
      </sheetData>
      <sheetData sheetId="6">
        <row r="1">
          <cell r="C1" t="str">
            <v>员工</v>
          </cell>
          <cell r="D1" t="str">
            <v>项目数</v>
          </cell>
          <cell r="E1" t="str">
            <v>消耗</v>
          </cell>
          <cell r="F1" t="str">
            <v>手工</v>
          </cell>
        </row>
        <row r="2">
          <cell r="C2" t="str">
            <v>戴林</v>
          </cell>
          <cell r="D2">
            <v>96</v>
          </cell>
          <cell r="E2">
            <v>200702.02</v>
          </cell>
          <cell r="F2">
            <v>3730</v>
          </cell>
        </row>
        <row r="3">
          <cell r="C3" t="str">
            <v>郭兰</v>
          </cell>
          <cell r="D3">
            <v>142</v>
          </cell>
          <cell r="E3">
            <v>162565</v>
          </cell>
          <cell r="F3">
            <v>3115</v>
          </cell>
        </row>
        <row r="4">
          <cell r="C4" t="str">
            <v>刘祖红</v>
          </cell>
          <cell r="D4">
            <v>193</v>
          </cell>
          <cell r="E4">
            <v>178697.71</v>
          </cell>
          <cell r="F4">
            <v>3855</v>
          </cell>
        </row>
        <row r="5">
          <cell r="C5" t="str">
            <v>蒲俊峰</v>
          </cell>
          <cell r="D5">
            <v>114</v>
          </cell>
          <cell r="E5">
            <v>131504.95000000001</v>
          </cell>
          <cell r="F5">
            <v>3200</v>
          </cell>
        </row>
        <row r="6">
          <cell r="C6" t="str">
            <v>王方贤</v>
          </cell>
          <cell r="D6">
            <v>105</v>
          </cell>
          <cell r="E6">
            <v>223774.31</v>
          </cell>
          <cell r="F6">
            <v>4080</v>
          </cell>
        </row>
        <row r="7">
          <cell r="C7" t="str">
            <v>王洪武</v>
          </cell>
          <cell r="D7">
            <v>141</v>
          </cell>
          <cell r="E7">
            <v>132686.70000000001</v>
          </cell>
          <cell r="F7">
            <v>3850</v>
          </cell>
        </row>
        <row r="8">
          <cell r="C8" t="str">
            <v>谢宗富</v>
          </cell>
          <cell r="D8">
            <v>125</v>
          </cell>
          <cell r="E8">
            <v>109859.04</v>
          </cell>
          <cell r="F8">
            <v>2995</v>
          </cell>
        </row>
        <row r="9">
          <cell r="C9" t="str">
            <v>杨琴</v>
          </cell>
          <cell r="D9">
            <v>209</v>
          </cell>
          <cell r="E9">
            <v>226042.11</v>
          </cell>
          <cell r="F9">
            <v>3980</v>
          </cell>
        </row>
        <row r="10">
          <cell r="C10" t="str">
            <v>余文</v>
          </cell>
          <cell r="D10">
            <v>190</v>
          </cell>
          <cell r="E10">
            <v>142847.29999999999</v>
          </cell>
          <cell r="F10">
            <v>3340</v>
          </cell>
        </row>
        <row r="11">
          <cell r="C11" t="str">
            <v>张雨露</v>
          </cell>
          <cell r="D11">
            <v>175</v>
          </cell>
          <cell r="E11">
            <v>176141.89</v>
          </cell>
          <cell r="F11">
            <v>4100</v>
          </cell>
        </row>
        <row r="12">
          <cell r="C12" t="str">
            <v>赵美艳</v>
          </cell>
          <cell r="D12">
            <v>105</v>
          </cell>
          <cell r="E12">
            <v>115903.64</v>
          </cell>
          <cell r="F12">
            <v>2585</v>
          </cell>
        </row>
        <row r="13">
          <cell r="C13" t="str">
            <v>邹盼</v>
          </cell>
          <cell r="D13">
            <v>112</v>
          </cell>
          <cell r="E13">
            <v>102391.01</v>
          </cell>
          <cell r="F13">
            <v>2315</v>
          </cell>
        </row>
        <row r="14">
          <cell r="C14" t="str">
            <v>陈红霞</v>
          </cell>
          <cell r="D14">
            <v>126</v>
          </cell>
          <cell r="E14">
            <v>16514.41</v>
          </cell>
          <cell r="F14">
            <v>1233.5</v>
          </cell>
        </row>
        <row r="15">
          <cell r="C15" t="str">
            <v>康红梅</v>
          </cell>
          <cell r="D15">
            <v>95.5</v>
          </cell>
          <cell r="E15">
            <v>47786.3</v>
          </cell>
          <cell r="F15">
            <v>977</v>
          </cell>
        </row>
        <row r="16">
          <cell r="C16" t="str">
            <v>廖增珍</v>
          </cell>
          <cell r="D16">
            <v>101.5</v>
          </cell>
          <cell r="E16">
            <v>13918.59</v>
          </cell>
          <cell r="F16">
            <v>1262.5</v>
          </cell>
        </row>
        <row r="17">
          <cell r="C17" t="str">
            <v>刘巧艳</v>
          </cell>
          <cell r="D17">
            <v>74.5</v>
          </cell>
          <cell r="E17">
            <v>34064.300000000003</v>
          </cell>
          <cell r="F17">
            <v>587</v>
          </cell>
        </row>
        <row r="18">
          <cell r="C18" t="str">
            <v>刘晓丽</v>
          </cell>
          <cell r="D18">
            <v>127</v>
          </cell>
          <cell r="E18">
            <v>33619.589999999997</v>
          </cell>
          <cell r="F18">
            <v>1283.5</v>
          </cell>
        </row>
        <row r="19">
          <cell r="C19" t="str">
            <v>任静</v>
          </cell>
          <cell r="D19">
            <v>103.5</v>
          </cell>
          <cell r="E19">
            <v>28453.48</v>
          </cell>
          <cell r="F19">
            <v>1178.5</v>
          </cell>
        </row>
        <row r="20">
          <cell r="C20" t="str">
            <v>孙丽娟</v>
          </cell>
          <cell r="D20">
            <v>69</v>
          </cell>
          <cell r="E20">
            <v>10726.35</v>
          </cell>
          <cell r="F20">
            <v>791</v>
          </cell>
        </row>
        <row r="21">
          <cell r="C21" t="str">
            <v>唐银春</v>
          </cell>
          <cell r="D21">
            <v>109</v>
          </cell>
          <cell r="E21">
            <v>47046.66</v>
          </cell>
          <cell r="F21">
            <v>1300</v>
          </cell>
        </row>
        <row r="22">
          <cell r="C22" t="str">
            <v>熊艳</v>
          </cell>
          <cell r="D22">
            <v>116.5</v>
          </cell>
          <cell r="E22">
            <v>25758.33</v>
          </cell>
          <cell r="F22">
            <v>1129</v>
          </cell>
        </row>
        <row r="23">
          <cell r="C23" t="str">
            <v>紫荆店</v>
          </cell>
          <cell r="D23">
            <v>53.5</v>
          </cell>
          <cell r="E23">
            <v>192476.41</v>
          </cell>
          <cell r="F23">
            <v>4</v>
          </cell>
        </row>
        <row r="24">
          <cell r="C24" t="str">
            <v>邓雪梅</v>
          </cell>
          <cell r="D24">
            <v>126</v>
          </cell>
          <cell r="E24">
            <v>82269.47</v>
          </cell>
          <cell r="F24">
            <v>1306</v>
          </cell>
        </row>
        <row r="25">
          <cell r="C25" t="str">
            <v>高雪</v>
          </cell>
          <cell r="D25">
            <v>115</v>
          </cell>
          <cell r="E25">
            <v>35507.82</v>
          </cell>
          <cell r="F25">
            <v>1261</v>
          </cell>
        </row>
        <row r="26">
          <cell r="C26" t="str">
            <v>何婷</v>
          </cell>
          <cell r="D26">
            <v>112</v>
          </cell>
          <cell r="E26">
            <v>23815.34</v>
          </cell>
          <cell r="F26">
            <v>1304</v>
          </cell>
        </row>
        <row r="27">
          <cell r="C27" t="str">
            <v>刘慧</v>
          </cell>
          <cell r="D27">
            <v>100</v>
          </cell>
          <cell r="E27">
            <v>30281</v>
          </cell>
          <cell r="F27">
            <v>956</v>
          </cell>
        </row>
        <row r="28">
          <cell r="C28" t="str">
            <v>龙湖店</v>
          </cell>
          <cell r="D28">
            <v>17</v>
          </cell>
          <cell r="E28">
            <v>156381</v>
          </cell>
          <cell r="F28">
            <v>0</v>
          </cell>
        </row>
        <row r="29">
          <cell r="C29" t="str">
            <v>王红红</v>
          </cell>
          <cell r="D29">
            <v>75</v>
          </cell>
          <cell r="E29">
            <v>7270.82</v>
          </cell>
          <cell r="F29">
            <v>991</v>
          </cell>
        </row>
        <row r="30">
          <cell r="C30" t="str">
            <v>张候敏</v>
          </cell>
          <cell r="D30">
            <v>88</v>
          </cell>
          <cell r="E30">
            <v>70452.52</v>
          </cell>
          <cell r="F30">
            <v>593</v>
          </cell>
        </row>
        <row r="31">
          <cell r="C31" t="str">
            <v>沙河店</v>
          </cell>
          <cell r="D31">
            <v>53</v>
          </cell>
          <cell r="E31">
            <v>111140.13</v>
          </cell>
          <cell r="F31">
            <v>0</v>
          </cell>
        </row>
        <row r="32">
          <cell r="C32" t="str">
            <v>渗登措</v>
          </cell>
          <cell r="D32">
            <v>104</v>
          </cell>
          <cell r="E32">
            <v>7134.91</v>
          </cell>
          <cell r="F32">
            <v>1275</v>
          </cell>
        </row>
        <row r="33">
          <cell r="C33" t="str">
            <v>唐容</v>
          </cell>
          <cell r="D33">
            <v>123.5</v>
          </cell>
          <cell r="E33">
            <v>30220.48</v>
          </cell>
          <cell r="F33">
            <v>1456</v>
          </cell>
        </row>
        <row r="34">
          <cell r="C34" t="str">
            <v>王依蕊</v>
          </cell>
          <cell r="D34">
            <v>110.5</v>
          </cell>
          <cell r="E34">
            <v>14133.67</v>
          </cell>
          <cell r="F34">
            <v>1226.5</v>
          </cell>
        </row>
        <row r="35">
          <cell r="C35" t="str">
            <v>叶文娟</v>
          </cell>
          <cell r="D35">
            <v>114.5</v>
          </cell>
          <cell r="E35">
            <v>10256.51</v>
          </cell>
          <cell r="F35">
            <v>1466.5</v>
          </cell>
        </row>
        <row r="36">
          <cell r="C36" t="str">
            <v>张芮</v>
          </cell>
          <cell r="D36">
            <v>110</v>
          </cell>
          <cell r="E36">
            <v>37385.32</v>
          </cell>
          <cell r="F36">
            <v>1413</v>
          </cell>
        </row>
        <row r="37">
          <cell r="C37" t="str">
            <v>张元琼</v>
          </cell>
          <cell r="D37">
            <v>136.5</v>
          </cell>
          <cell r="E37">
            <v>26961.040000000001</v>
          </cell>
          <cell r="F37">
            <v>1660</v>
          </cell>
        </row>
        <row r="38">
          <cell r="C38" t="str">
            <v>陈雪莲</v>
          </cell>
          <cell r="D38">
            <v>12</v>
          </cell>
          <cell r="E38">
            <v>757.2</v>
          </cell>
          <cell r="F38">
            <v>178</v>
          </cell>
        </row>
        <row r="39">
          <cell r="C39" t="str">
            <v>华润店</v>
          </cell>
          <cell r="D39">
            <v>68</v>
          </cell>
          <cell r="E39">
            <v>137913.07</v>
          </cell>
          <cell r="F39">
            <v>399</v>
          </cell>
        </row>
        <row r="40">
          <cell r="C40" t="str">
            <v>黄小燕</v>
          </cell>
          <cell r="D40">
            <v>131</v>
          </cell>
          <cell r="E40">
            <v>66153.23</v>
          </cell>
          <cell r="F40">
            <v>1448</v>
          </cell>
        </row>
        <row r="41">
          <cell r="C41" t="str">
            <v>雷彬燕</v>
          </cell>
          <cell r="D41">
            <v>37</v>
          </cell>
          <cell r="E41">
            <v>9017.17</v>
          </cell>
          <cell r="F41">
            <v>439</v>
          </cell>
        </row>
        <row r="42">
          <cell r="C42" t="str">
            <v>雷朝霞</v>
          </cell>
          <cell r="D42">
            <v>67</v>
          </cell>
          <cell r="E42">
            <v>10030.74</v>
          </cell>
          <cell r="F42">
            <v>901</v>
          </cell>
        </row>
        <row r="43">
          <cell r="C43" t="str">
            <v>王如意</v>
          </cell>
          <cell r="D43">
            <v>80</v>
          </cell>
          <cell r="E43">
            <v>8444.74</v>
          </cell>
          <cell r="F43">
            <v>952</v>
          </cell>
        </row>
        <row r="44">
          <cell r="C44" t="str">
            <v>王瑞琳</v>
          </cell>
          <cell r="D44">
            <v>115</v>
          </cell>
          <cell r="E44">
            <v>100502.08</v>
          </cell>
          <cell r="F44">
            <v>1137</v>
          </cell>
        </row>
        <row r="45">
          <cell r="C45" t="str">
            <v>张江秀</v>
          </cell>
          <cell r="D45">
            <v>73</v>
          </cell>
          <cell r="E45">
            <v>8570.66</v>
          </cell>
          <cell r="F45">
            <v>951</v>
          </cell>
        </row>
        <row r="46">
          <cell r="C46" t="str">
            <v>赵玉晓</v>
          </cell>
          <cell r="D46">
            <v>119</v>
          </cell>
          <cell r="E46">
            <v>19282.61</v>
          </cell>
          <cell r="F46">
            <v>1384</v>
          </cell>
        </row>
        <row r="47">
          <cell r="C47" t="str">
            <v>陈建蓉</v>
          </cell>
          <cell r="D47">
            <v>129</v>
          </cell>
          <cell r="E47">
            <v>24372.2</v>
          </cell>
          <cell r="F47">
            <v>1409</v>
          </cell>
        </row>
        <row r="48">
          <cell r="C48" t="str">
            <v>董顺秀</v>
          </cell>
          <cell r="D48">
            <v>114</v>
          </cell>
          <cell r="E48">
            <v>89247.87</v>
          </cell>
          <cell r="F48">
            <v>931</v>
          </cell>
        </row>
        <row r="49">
          <cell r="C49" t="str">
            <v>静居寺店</v>
          </cell>
          <cell r="D49">
            <v>13</v>
          </cell>
          <cell r="E49">
            <v>167779</v>
          </cell>
          <cell r="F49">
            <v>0</v>
          </cell>
        </row>
        <row r="50">
          <cell r="C50" t="str">
            <v>黎茂婷</v>
          </cell>
          <cell r="D50">
            <v>140</v>
          </cell>
          <cell r="E50">
            <v>40686.67</v>
          </cell>
          <cell r="F50">
            <v>1540</v>
          </cell>
        </row>
        <row r="51">
          <cell r="C51" t="str">
            <v>王娇</v>
          </cell>
          <cell r="D51">
            <v>135</v>
          </cell>
          <cell r="E51">
            <v>21897.15</v>
          </cell>
          <cell r="F51">
            <v>1551</v>
          </cell>
        </row>
        <row r="52">
          <cell r="C52" t="str">
            <v>杨金花</v>
          </cell>
          <cell r="D52">
            <v>158</v>
          </cell>
          <cell r="E52">
            <v>103484.16</v>
          </cell>
          <cell r="F52">
            <v>1723</v>
          </cell>
        </row>
        <row r="53">
          <cell r="C53" t="str">
            <v>张丽</v>
          </cell>
          <cell r="D53">
            <v>116</v>
          </cell>
          <cell r="E53">
            <v>69784.94</v>
          </cell>
          <cell r="F53">
            <v>1014</v>
          </cell>
        </row>
        <row r="54">
          <cell r="C54" t="str">
            <v>邓笑</v>
          </cell>
          <cell r="D54">
            <v>115</v>
          </cell>
          <cell r="E54">
            <v>13641.76</v>
          </cell>
          <cell r="F54">
            <v>1253</v>
          </cell>
        </row>
        <row r="55">
          <cell r="C55" t="str">
            <v>贾琳</v>
          </cell>
          <cell r="D55">
            <v>96</v>
          </cell>
          <cell r="E55">
            <v>6333.5</v>
          </cell>
          <cell r="F55">
            <v>983</v>
          </cell>
        </row>
        <row r="56">
          <cell r="C56" t="str">
            <v>李维</v>
          </cell>
          <cell r="D56">
            <v>112</v>
          </cell>
          <cell r="E56">
            <v>20648.98</v>
          </cell>
          <cell r="F56">
            <v>1084</v>
          </cell>
        </row>
        <row r="57">
          <cell r="C57" t="str">
            <v>刘丽华</v>
          </cell>
          <cell r="D57">
            <v>86</v>
          </cell>
          <cell r="E57">
            <v>5483.97</v>
          </cell>
          <cell r="F57">
            <v>1146</v>
          </cell>
        </row>
        <row r="58">
          <cell r="C58" t="str">
            <v>彭鑫</v>
          </cell>
          <cell r="D58">
            <v>87</v>
          </cell>
          <cell r="E58">
            <v>8221.4500000000007</v>
          </cell>
          <cell r="F58">
            <v>768</v>
          </cell>
        </row>
        <row r="59">
          <cell r="C59" t="str">
            <v>王智慧</v>
          </cell>
          <cell r="D59">
            <v>108</v>
          </cell>
          <cell r="E59">
            <v>10242.93</v>
          </cell>
          <cell r="F59">
            <v>1321</v>
          </cell>
        </row>
        <row r="60">
          <cell r="C60" t="str">
            <v>优品道店</v>
          </cell>
          <cell r="D60">
            <v>32</v>
          </cell>
          <cell r="E60">
            <v>111358</v>
          </cell>
          <cell r="F60">
            <v>0</v>
          </cell>
        </row>
        <row r="61">
          <cell r="C61" t="str">
            <v>468店</v>
          </cell>
          <cell r="D61">
            <v>23</v>
          </cell>
          <cell r="E61">
            <v>71858</v>
          </cell>
          <cell r="F61">
            <v>0</v>
          </cell>
        </row>
        <row r="62">
          <cell r="C62" t="str">
            <v>陈萍</v>
          </cell>
          <cell r="D62">
            <v>91</v>
          </cell>
          <cell r="E62">
            <v>7481.25</v>
          </cell>
          <cell r="F62">
            <v>1177</v>
          </cell>
        </row>
        <row r="63">
          <cell r="C63" t="str">
            <v>陈小琴</v>
          </cell>
          <cell r="D63">
            <v>115</v>
          </cell>
          <cell r="E63">
            <v>29260.83</v>
          </cell>
          <cell r="F63">
            <v>1261</v>
          </cell>
        </row>
        <row r="64">
          <cell r="C64" t="str">
            <v>苟小春</v>
          </cell>
          <cell r="D64">
            <v>143</v>
          </cell>
          <cell r="E64">
            <v>24411.37</v>
          </cell>
          <cell r="F64">
            <v>1623</v>
          </cell>
        </row>
        <row r="65">
          <cell r="C65" t="str">
            <v>李燕</v>
          </cell>
          <cell r="D65">
            <v>107</v>
          </cell>
          <cell r="E65">
            <v>45075.44</v>
          </cell>
          <cell r="F65">
            <v>1270</v>
          </cell>
        </row>
        <row r="66">
          <cell r="C66" t="str">
            <v>刘恬恬</v>
          </cell>
          <cell r="D66">
            <v>126</v>
          </cell>
          <cell r="E66">
            <v>26889.56</v>
          </cell>
          <cell r="F66">
            <v>1468</v>
          </cell>
        </row>
        <row r="67">
          <cell r="C67" t="str">
            <v>罗萍</v>
          </cell>
          <cell r="D67">
            <v>71</v>
          </cell>
          <cell r="E67">
            <v>4908.6000000000004</v>
          </cell>
          <cell r="F67">
            <v>868</v>
          </cell>
        </row>
        <row r="68">
          <cell r="C68" t="str">
            <v>达哇卓玛</v>
          </cell>
          <cell r="D68">
            <v>129</v>
          </cell>
          <cell r="E68">
            <v>22553.68</v>
          </cell>
          <cell r="F68">
            <v>1508</v>
          </cell>
        </row>
        <row r="69">
          <cell r="C69" t="str">
            <v>光华店</v>
          </cell>
          <cell r="D69">
            <v>21</v>
          </cell>
          <cell r="E69">
            <v>62358</v>
          </cell>
          <cell r="F69">
            <v>0</v>
          </cell>
        </row>
        <row r="70">
          <cell r="C70" t="str">
            <v>康钦</v>
          </cell>
          <cell r="D70">
            <v>103</v>
          </cell>
          <cell r="E70">
            <v>30789.9</v>
          </cell>
          <cell r="F70">
            <v>1241</v>
          </cell>
        </row>
        <row r="71">
          <cell r="C71" t="str">
            <v>马菁</v>
          </cell>
          <cell r="D71">
            <v>119</v>
          </cell>
          <cell r="E71">
            <v>17885.04</v>
          </cell>
          <cell r="F71">
            <v>1394</v>
          </cell>
        </row>
        <row r="72">
          <cell r="C72" t="str">
            <v>聂娟</v>
          </cell>
          <cell r="D72">
            <v>116</v>
          </cell>
          <cell r="E72">
            <v>24373.78</v>
          </cell>
          <cell r="F72">
            <v>1228</v>
          </cell>
        </row>
        <row r="73">
          <cell r="C73" t="str">
            <v>曹悦</v>
          </cell>
          <cell r="D73">
            <v>91</v>
          </cell>
          <cell r="E73">
            <v>52106.38</v>
          </cell>
          <cell r="F73">
            <v>1053</v>
          </cell>
        </row>
        <row r="74">
          <cell r="C74" t="str">
            <v>李思忆</v>
          </cell>
          <cell r="D74">
            <v>84</v>
          </cell>
          <cell r="E74">
            <v>16155.64</v>
          </cell>
          <cell r="F74">
            <v>942</v>
          </cell>
        </row>
        <row r="75">
          <cell r="C75" t="str">
            <v>梁缘缘</v>
          </cell>
          <cell r="D75">
            <v>72</v>
          </cell>
          <cell r="E75">
            <v>11027.4</v>
          </cell>
          <cell r="F75">
            <v>955</v>
          </cell>
        </row>
        <row r="76">
          <cell r="C76" t="str">
            <v>融创店</v>
          </cell>
          <cell r="D76">
            <v>20</v>
          </cell>
          <cell r="E76">
            <v>189157</v>
          </cell>
          <cell r="F76">
            <v>0</v>
          </cell>
        </row>
        <row r="77">
          <cell r="C77" t="str">
            <v>吴飞雁</v>
          </cell>
          <cell r="D77">
            <v>83</v>
          </cell>
          <cell r="E77">
            <v>11615.04</v>
          </cell>
          <cell r="F77">
            <v>1096</v>
          </cell>
        </row>
        <row r="78">
          <cell r="C78" t="str">
            <v>尹桂香</v>
          </cell>
          <cell r="D78">
            <v>81</v>
          </cell>
          <cell r="E78">
            <v>8672.61</v>
          </cell>
          <cell r="F78">
            <v>1085</v>
          </cell>
        </row>
        <row r="79">
          <cell r="C79" t="str">
            <v>赵情情</v>
          </cell>
          <cell r="D79">
            <v>80</v>
          </cell>
          <cell r="E79">
            <v>16292.1</v>
          </cell>
          <cell r="F79">
            <v>967</v>
          </cell>
        </row>
        <row r="80">
          <cell r="C80" t="str">
            <v>川师店</v>
          </cell>
          <cell r="D80">
            <v>24</v>
          </cell>
          <cell r="E80">
            <v>37263</v>
          </cell>
          <cell r="F80">
            <v>12</v>
          </cell>
        </row>
        <row r="81">
          <cell r="C81" t="str">
            <v>李萌</v>
          </cell>
          <cell r="D81">
            <v>93</v>
          </cell>
          <cell r="E81">
            <v>12352.16</v>
          </cell>
          <cell r="F81">
            <v>1039</v>
          </cell>
        </row>
        <row r="82">
          <cell r="C82" t="str">
            <v>李巧娇</v>
          </cell>
          <cell r="D82">
            <v>113</v>
          </cell>
          <cell r="E82">
            <v>41550.800000000003</v>
          </cell>
          <cell r="F82">
            <v>1060</v>
          </cell>
        </row>
        <row r="83">
          <cell r="C83" t="str">
            <v>柳全菊</v>
          </cell>
          <cell r="D83">
            <v>98</v>
          </cell>
          <cell r="E83">
            <v>12550.02</v>
          </cell>
          <cell r="F83">
            <v>1198</v>
          </cell>
        </row>
        <row r="84">
          <cell r="C84" t="str">
            <v>罗雪</v>
          </cell>
          <cell r="D84">
            <v>96</v>
          </cell>
          <cell r="E84">
            <v>18929.71</v>
          </cell>
          <cell r="F84">
            <v>1086</v>
          </cell>
        </row>
        <row r="85">
          <cell r="C85" t="str">
            <v>唐宇欣</v>
          </cell>
          <cell r="D85">
            <v>96</v>
          </cell>
          <cell r="E85">
            <v>13446.37</v>
          </cell>
          <cell r="F85">
            <v>1018</v>
          </cell>
        </row>
        <row r="86">
          <cell r="C86" t="str">
            <v>顾红艳</v>
          </cell>
          <cell r="D86">
            <v>102.5</v>
          </cell>
          <cell r="E86">
            <v>21976.75</v>
          </cell>
          <cell r="F86">
            <v>1132</v>
          </cell>
        </row>
        <row r="87">
          <cell r="C87" t="str">
            <v>郭小丽</v>
          </cell>
          <cell r="D87">
            <v>109.5</v>
          </cell>
          <cell r="E87">
            <v>11810.24</v>
          </cell>
          <cell r="F87">
            <v>1280</v>
          </cell>
        </row>
        <row r="88">
          <cell r="C88" t="str">
            <v>雷娜婷</v>
          </cell>
          <cell r="D88">
            <v>113</v>
          </cell>
          <cell r="E88">
            <v>13039.32</v>
          </cell>
          <cell r="F88">
            <v>1290</v>
          </cell>
        </row>
        <row r="89">
          <cell r="C89" t="str">
            <v>梁婷</v>
          </cell>
          <cell r="D89">
            <v>106.5</v>
          </cell>
          <cell r="E89">
            <v>13524.26</v>
          </cell>
          <cell r="F89">
            <v>1103</v>
          </cell>
        </row>
        <row r="90">
          <cell r="C90" t="str">
            <v>刘心怡</v>
          </cell>
          <cell r="D90">
            <v>57</v>
          </cell>
          <cell r="E90">
            <v>4477.04</v>
          </cell>
          <cell r="F90">
            <v>737</v>
          </cell>
        </row>
        <row r="91">
          <cell r="C91" t="str">
            <v>鹭岛店</v>
          </cell>
          <cell r="D91">
            <v>29</v>
          </cell>
          <cell r="E91">
            <v>96028</v>
          </cell>
          <cell r="F91">
            <v>52</v>
          </cell>
        </row>
        <row r="92">
          <cell r="C92" t="str">
            <v>叶美霞</v>
          </cell>
          <cell r="D92">
            <v>98</v>
          </cell>
          <cell r="E92">
            <v>11594.96</v>
          </cell>
          <cell r="F92">
            <v>1167</v>
          </cell>
        </row>
        <row r="93">
          <cell r="C93" t="str">
            <v>陈洁</v>
          </cell>
          <cell r="D93">
            <v>100</v>
          </cell>
          <cell r="E93">
            <v>24582.51</v>
          </cell>
          <cell r="F93">
            <v>1118</v>
          </cell>
        </row>
        <row r="94">
          <cell r="C94" t="str">
            <v>侯英</v>
          </cell>
          <cell r="D94">
            <v>121</v>
          </cell>
          <cell r="E94">
            <v>21917.48</v>
          </cell>
          <cell r="F94">
            <v>1652</v>
          </cell>
        </row>
        <row r="95">
          <cell r="C95" t="str">
            <v>马宏梅</v>
          </cell>
          <cell r="D95">
            <v>103.5</v>
          </cell>
          <cell r="E95">
            <v>44953.72</v>
          </cell>
          <cell r="F95">
            <v>1130.5</v>
          </cell>
        </row>
        <row r="96">
          <cell r="C96" t="str">
            <v>荣华南路店</v>
          </cell>
          <cell r="D96">
            <v>16</v>
          </cell>
          <cell r="E96">
            <v>98176.06</v>
          </cell>
          <cell r="F96">
            <v>12</v>
          </cell>
        </row>
        <row r="97">
          <cell r="C97" t="str">
            <v>谢德芳</v>
          </cell>
          <cell r="D97">
            <v>120.5</v>
          </cell>
          <cell r="E97">
            <v>10752.47</v>
          </cell>
          <cell r="F97">
            <v>1606.5</v>
          </cell>
        </row>
        <row r="98">
          <cell r="C98" t="str">
            <v>郑加焕</v>
          </cell>
          <cell r="D98">
            <v>86</v>
          </cell>
          <cell r="E98">
            <v>25467.55</v>
          </cell>
          <cell r="F98">
            <v>1017</v>
          </cell>
        </row>
        <row r="99">
          <cell r="C99" t="str">
            <v>陈美合</v>
          </cell>
          <cell r="D99">
            <v>98</v>
          </cell>
          <cell r="E99">
            <v>16078.3</v>
          </cell>
          <cell r="F99">
            <v>1178</v>
          </cell>
        </row>
        <row r="100">
          <cell r="C100" t="str">
            <v>郝莉娜</v>
          </cell>
          <cell r="D100">
            <v>4</v>
          </cell>
          <cell r="E100">
            <v>145.6</v>
          </cell>
          <cell r="F100">
            <v>42</v>
          </cell>
        </row>
        <row r="101">
          <cell r="C101" t="str">
            <v>胡红琳</v>
          </cell>
          <cell r="D101">
            <v>144.5</v>
          </cell>
          <cell r="E101">
            <v>30356.07</v>
          </cell>
          <cell r="F101">
            <v>1390</v>
          </cell>
        </row>
        <row r="102">
          <cell r="C102" t="str">
            <v>荣华北路店</v>
          </cell>
          <cell r="D102">
            <v>27</v>
          </cell>
          <cell r="E102">
            <v>146845</v>
          </cell>
          <cell r="F102">
            <v>23</v>
          </cell>
        </row>
        <row r="103">
          <cell r="C103" t="str">
            <v>王萍</v>
          </cell>
          <cell r="D103">
            <v>110</v>
          </cell>
          <cell r="E103">
            <v>27954.27</v>
          </cell>
          <cell r="F103">
            <v>1425</v>
          </cell>
        </row>
        <row r="104">
          <cell r="C104" t="str">
            <v>谢娟</v>
          </cell>
          <cell r="D104">
            <v>134</v>
          </cell>
          <cell r="E104">
            <v>35428.49</v>
          </cell>
          <cell r="F104">
            <v>1523</v>
          </cell>
        </row>
        <row r="105">
          <cell r="C105" t="str">
            <v>许莎莎</v>
          </cell>
          <cell r="D105">
            <v>5</v>
          </cell>
          <cell r="E105">
            <v>287.16000000000003</v>
          </cell>
          <cell r="F105">
            <v>53</v>
          </cell>
        </row>
        <row r="106">
          <cell r="C106" t="str">
            <v>曾怡</v>
          </cell>
          <cell r="D106">
            <v>47.5</v>
          </cell>
          <cell r="E106">
            <v>7309.58</v>
          </cell>
          <cell r="F106">
            <v>662.5</v>
          </cell>
        </row>
        <row r="107">
          <cell r="C107" t="str">
            <v>胡钦秀</v>
          </cell>
          <cell r="D107">
            <v>93</v>
          </cell>
          <cell r="E107">
            <v>13222.67</v>
          </cell>
          <cell r="F107">
            <v>1256.5</v>
          </cell>
        </row>
        <row r="108">
          <cell r="C108" t="str">
            <v>涌泉店</v>
          </cell>
          <cell r="D108">
            <v>34</v>
          </cell>
          <cell r="E108">
            <v>135713.01</v>
          </cell>
          <cell r="F108">
            <v>0</v>
          </cell>
        </row>
        <row r="109">
          <cell r="C109" t="str">
            <v>袁玉</v>
          </cell>
          <cell r="D109">
            <v>84.5</v>
          </cell>
          <cell r="E109">
            <v>16032.6</v>
          </cell>
          <cell r="F109">
            <v>983</v>
          </cell>
        </row>
        <row r="110">
          <cell r="C110" t="str">
            <v>赵静</v>
          </cell>
          <cell r="D110">
            <v>36</v>
          </cell>
          <cell r="E110">
            <v>10429.52</v>
          </cell>
          <cell r="F110">
            <v>319</v>
          </cell>
        </row>
        <row r="111">
          <cell r="C111" t="str">
            <v>赵晴亮</v>
          </cell>
          <cell r="D111">
            <v>91.5</v>
          </cell>
          <cell r="E111">
            <v>9147.9699999999993</v>
          </cell>
          <cell r="F111">
            <v>1127</v>
          </cell>
        </row>
        <row r="112">
          <cell r="C112" t="str">
            <v>郑丹</v>
          </cell>
          <cell r="D112">
            <v>104.5</v>
          </cell>
          <cell r="E112">
            <v>10058.07</v>
          </cell>
          <cell r="F112">
            <v>1295</v>
          </cell>
        </row>
        <row r="113">
          <cell r="C113" t="str">
            <v>大丰店</v>
          </cell>
          <cell r="D113">
            <v>14</v>
          </cell>
          <cell r="E113">
            <v>193257</v>
          </cell>
          <cell r="F113">
            <v>2</v>
          </cell>
        </row>
        <row r="114">
          <cell r="C114" t="str">
            <v>黎红花</v>
          </cell>
          <cell r="D114">
            <v>121</v>
          </cell>
          <cell r="E114">
            <v>35487.129999999997</v>
          </cell>
          <cell r="F114">
            <v>1318</v>
          </cell>
        </row>
        <row r="115">
          <cell r="C115" t="str">
            <v>刘帆</v>
          </cell>
          <cell r="D115">
            <v>98</v>
          </cell>
          <cell r="E115">
            <v>8604.08</v>
          </cell>
          <cell r="F115">
            <v>1331</v>
          </cell>
        </row>
        <row r="116">
          <cell r="C116" t="str">
            <v>蒲艳婷</v>
          </cell>
          <cell r="D116">
            <v>131</v>
          </cell>
          <cell r="E116">
            <v>11293.43</v>
          </cell>
          <cell r="F116">
            <v>1670</v>
          </cell>
        </row>
        <row r="117">
          <cell r="C117" t="str">
            <v>孙红梅</v>
          </cell>
          <cell r="D117">
            <v>149</v>
          </cell>
          <cell r="E117">
            <v>44144.71</v>
          </cell>
          <cell r="F117">
            <v>1944</v>
          </cell>
        </row>
        <row r="118">
          <cell r="C118" t="str">
            <v>杨艳</v>
          </cell>
          <cell r="D118">
            <v>96</v>
          </cell>
          <cell r="E118">
            <v>6152.19</v>
          </cell>
          <cell r="F118">
            <v>1349</v>
          </cell>
        </row>
        <row r="119">
          <cell r="C119" t="str">
            <v>郝中南</v>
          </cell>
          <cell r="D119">
            <v>109</v>
          </cell>
          <cell r="E119">
            <v>27662.95</v>
          </cell>
          <cell r="F119">
            <v>1038</v>
          </cell>
        </row>
        <row r="120">
          <cell r="C120" t="str">
            <v>罗湘湘</v>
          </cell>
          <cell r="D120">
            <v>66.5</v>
          </cell>
          <cell r="E120">
            <v>4905.82</v>
          </cell>
          <cell r="F120">
            <v>922.5</v>
          </cell>
        </row>
        <row r="121">
          <cell r="C121" t="str">
            <v>彭措志玛</v>
          </cell>
          <cell r="D121">
            <v>140.5</v>
          </cell>
          <cell r="E121">
            <v>33000.550000000003</v>
          </cell>
          <cell r="F121">
            <v>1556.5</v>
          </cell>
        </row>
        <row r="122">
          <cell r="C122" t="str">
            <v>冉芳霞</v>
          </cell>
          <cell r="D122">
            <v>135</v>
          </cell>
          <cell r="E122">
            <v>30127.3</v>
          </cell>
          <cell r="F122">
            <v>1292</v>
          </cell>
        </row>
        <row r="123">
          <cell r="C123" t="str">
            <v>双流店</v>
          </cell>
          <cell r="D123">
            <v>31</v>
          </cell>
          <cell r="E123">
            <v>97743</v>
          </cell>
          <cell r="F123">
            <v>2</v>
          </cell>
        </row>
        <row r="124">
          <cell r="C124" t="str">
            <v>谭萍</v>
          </cell>
          <cell r="D124">
            <v>128</v>
          </cell>
          <cell r="E124">
            <v>27705.040000000001</v>
          </cell>
          <cell r="F124">
            <v>1393</v>
          </cell>
        </row>
        <row r="125">
          <cell r="C125" t="str">
            <v>李凤</v>
          </cell>
          <cell r="D125">
            <v>35</v>
          </cell>
          <cell r="E125">
            <v>3734.36</v>
          </cell>
          <cell r="F125">
            <v>510</v>
          </cell>
        </row>
        <row r="126">
          <cell r="C126" t="str">
            <v>刘裕琼</v>
          </cell>
          <cell r="D126">
            <v>102</v>
          </cell>
          <cell r="E126">
            <v>14876.51</v>
          </cell>
          <cell r="F126">
            <v>1153</v>
          </cell>
        </row>
        <row r="127">
          <cell r="C127" t="str">
            <v>龙巧云</v>
          </cell>
          <cell r="D127">
            <v>106</v>
          </cell>
          <cell r="E127">
            <v>26149.18</v>
          </cell>
          <cell r="F127">
            <v>1350</v>
          </cell>
        </row>
        <row r="128">
          <cell r="C128" t="str">
            <v>骑士郡店</v>
          </cell>
          <cell r="D128">
            <v>28</v>
          </cell>
          <cell r="E128">
            <v>133004</v>
          </cell>
          <cell r="F128">
            <v>0</v>
          </cell>
        </row>
        <row r="129">
          <cell r="C129" t="str">
            <v>谭福英</v>
          </cell>
          <cell r="D129">
            <v>120</v>
          </cell>
          <cell r="E129">
            <v>10770.85</v>
          </cell>
          <cell r="F129">
            <v>1517</v>
          </cell>
        </row>
        <row r="130">
          <cell r="C130" t="str">
            <v>唐施语</v>
          </cell>
          <cell r="D130">
            <v>98</v>
          </cell>
          <cell r="E130">
            <v>11793.27</v>
          </cell>
          <cell r="F130">
            <v>1336</v>
          </cell>
        </row>
        <row r="131">
          <cell r="C131" t="str">
            <v>唐玉芳</v>
          </cell>
          <cell r="D131">
            <v>71</v>
          </cell>
          <cell r="E131">
            <v>28896.79</v>
          </cell>
          <cell r="F131">
            <v>504</v>
          </cell>
        </row>
        <row r="132">
          <cell r="C132" t="str">
            <v>王新华</v>
          </cell>
          <cell r="D132">
            <v>86</v>
          </cell>
          <cell r="E132">
            <v>28220.01</v>
          </cell>
          <cell r="F132">
            <v>740</v>
          </cell>
        </row>
        <row r="133">
          <cell r="C133" t="str">
            <v>贺金云</v>
          </cell>
          <cell r="D133">
            <v>84</v>
          </cell>
          <cell r="E133">
            <v>11348.99</v>
          </cell>
          <cell r="F133">
            <v>1041</v>
          </cell>
        </row>
        <row r="134">
          <cell r="C134" t="str">
            <v>冷忠翠</v>
          </cell>
          <cell r="D134">
            <v>106</v>
          </cell>
          <cell r="E134">
            <v>14219.65</v>
          </cell>
          <cell r="F134">
            <v>1294</v>
          </cell>
        </row>
        <row r="135">
          <cell r="C135" t="str">
            <v>明信店</v>
          </cell>
          <cell r="D135">
            <v>15</v>
          </cell>
          <cell r="E135">
            <v>110164</v>
          </cell>
          <cell r="F135">
            <v>0</v>
          </cell>
        </row>
        <row r="136">
          <cell r="C136" t="str">
            <v>舒许芳</v>
          </cell>
          <cell r="D136">
            <v>7</v>
          </cell>
          <cell r="E136">
            <v>275.92</v>
          </cell>
          <cell r="F136">
            <v>0</v>
          </cell>
        </row>
        <row r="137">
          <cell r="C137" t="str">
            <v>王红</v>
          </cell>
          <cell r="D137">
            <v>84</v>
          </cell>
          <cell r="E137">
            <v>10298.049999999999</v>
          </cell>
          <cell r="F137">
            <v>954</v>
          </cell>
        </row>
        <row r="138">
          <cell r="C138" t="str">
            <v>向陈洁</v>
          </cell>
          <cell r="D138">
            <v>51</v>
          </cell>
          <cell r="E138">
            <v>5632.3</v>
          </cell>
          <cell r="F138">
            <v>649</v>
          </cell>
        </row>
        <row r="139">
          <cell r="C139" t="str">
            <v>周静芸</v>
          </cell>
          <cell r="D139">
            <v>59</v>
          </cell>
          <cell r="E139">
            <v>3406.96</v>
          </cell>
          <cell r="F139">
            <v>810</v>
          </cell>
        </row>
        <row r="140">
          <cell r="C140" t="str">
            <v>刘婵琴</v>
          </cell>
          <cell r="D140">
            <v>101</v>
          </cell>
          <cell r="E140">
            <v>9464.08</v>
          </cell>
          <cell r="F140">
            <v>1014</v>
          </cell>
        </row>
        <row r="141">
          <cell r="C141" t="str">
            <v>欧迎春</v>
          </cell>
          <cell r="D141">
            <v>118</v>
          </cell>
          <cell r="E141">
            <v>34973.08</v>
          </cell>
          <cell r="F141">
            <v>1201</v>
          </cell>
        </row>
        <row r="142">
          <cell r="C142" t="str">
            <v>舒阳</v>
          </cell>
          <cell r="D142">
            <v>87</v>
          </cell>
          <cell r="E142">
            <v>7625.19</v>
          </cell>
          <cell r="F142">
            <v>1152</v>
          </cell>
        </row>
        <row r="143">
          <cell r="C143" t="str">
            <v>谭芙蓉</v>
          </cell>
          <cell r="D143">
            <v>70</v>
          </cell>
          <cell r="E143">
            <v>8546.9500000000007</v>
          </cell>
          <cell r="F143">
            <v>789</v>
          </cell>
        </row>
        <row r="144">
          <cell r="C144" t="str">
            <v>犀浦店</v>
          </cell>
          <cell r="D144">
            <v>21</v>
          </cell>
          <cell r="E144">
            <v>101938</v>
          </cell>
          <cell r="F144">
            <v>0</v>
          </cell>
        </row>
        <row r="145">
          <cell r="C145" t="str">
            <v>泽仁拉姆</v>
          </cell>
          <cell r="D145">
            <v>92</v>
          </cell>
          <cell r="E145">
            <v>7069.66</v>
          </cell>
          <cell r="F145">
            <v>1298</v>
          </cell>
        </row>
        <row r="146">
          <cell r="C146" t="str">
            <v>张霞</v>
          </cell>
          <cell r="D146">
            <v>91</v>
          </cell>
          <cell r="E146">
            <v>8817.7199999999993</v>
          </cell>
          <cell r="F146">
            <v>1116</v>
          </cell>
        </row>
        <row r="147">
          <cell r="C147" t="str">
            <v>杜兰兰</v>
          </cell>
          <cell r="D147">
            <v>87</v>
          </cell>
          <cell r="E147">
            <v>29424.28</v>
          </cell>
          <cell r="F147">
            <v>826</v>
          </cell>
        </row>
        <row r="148">
          <cell r="C148" t="str">
            <v>马冬梅</v>
          </cell>
          <cell r="D148">
            <v>54</v>
          </cell>
          <cell r="E148">
            <v>3881.14</v>
          </cell>
          <cell r="F148">
            <v>778</v>
          </cell>
        </row>
        <row r="149">
          <cell r="C149" t="str">
            <v>彭莉群</v>
          </cell>
          <cell r="D149">
            <v>4</v>
          </cell>
          <cell r="E149">
            <v>266.67</v>
          </cell>
          <cell r="F149">
            <v>0</v>
          </cell>
        </row>
        <row r="150">
          <cell r="C150" t="str">
            <v>千禧店</v>
          </cell>
          <cell r="D150">
            <v>10</v>
          </cell>
          <cell r="E150">
            <v>167856</v>
          </cell>
          <cell r="F150">
            <v>0</v>
          </cell>
        </row>
        <row r="151">
          <cell r="C151" t="str">
            <v>王显珍</v>
          </cell>
          <cell r="D151">
            <v>128</v>
          </cell>
          <cell r="E151">
            <v>30995.62</v>
          </cell>
          <cell r="F151">
            <v>1415</v>
          </cell>
        </row>
        <row r="152">
          <cell r="C152" t="str">
            <v>吴雨欣</v>
          </cell>
          <cell r="D152">
            <v>60</v>
          </cell>
          <cell r="E152">
            <v>5050.21</v>
          </cell>
          <cell r="F152">
            <v>841</v>
          </cell>
        </row>
        <row r="153">
          <cell r="C153" t="str">
            <v>张廷妍</v>
          </cell>
          <cell r="D153">
            <v>82</v>
          </cell>
          <cell r="E153">
            <v>18163.82</v>
          </cell>
          <cell r="F153">
            <v>900</v>
          </cell>
        </row>
        <row r="154">
          <cell r="C154" t="str">
            <v>陈定坤</v>
          </cell>
          <cell r="D154">
            <v>104</v>
          </cell>
          <cell r="E154">
            <v>8545.66</v>
          </cell>
          <cell r="F154">
            <v>1239</v>
          </cell>
        </row>
        <row r="155">
          <cell r="C155" t="str">
            <v>付薪燕</v>
          </cell>
          <cell r="D155">
            <v>112</v>
          </cell>
          <cell r="E155">
            <v>9054.33</v>
          </cell>
          <cell r="F155">
            <v>1344</v>
          </cell>
        </row>
        <row r="156">
          <cell r="C156" t="str">
            <v>李科</v>
          </cell>
          <cell r="D156">
            <v>104</v>
          </cell>
          <cell r="E156">
            <v>12654.26</v>
          </cell>
          <cell r="F156">
            <v>1123</v>
          </cell>
        </row>
        <row r="157">
          <cell r="C157" t="str">
            <v>刘霞</v>
          </cell>
          <cell r="D157">
            <v>78</v>
          </cell>
          <cell r="E157">
            <v>17497.43</v>
          </cell>
          <cell r="F157">
            <v>837</v>
          </cell>
        </row>
        <row r="158">
          <cell r="C158" t="str">
            <v>石海力</v>
          </cell>
          <cell r="D158">
            <v>99</v>
          </cell>
          <cell r="E158">
            <v>5353.94</v>
          </cell>
          <cell r="F158">
            <v>1111</v>
          </cell>
        </row>
        <row r="159">
          <cell r="C159" t="str">
            <v>亚洲湾店</v>
          </cell>
          <cell r="D159">
            <v>33</v>
          </cell>
          <cell r="E159">
            <v>169404</v>
          </cell>
          <cell r="F159">
            <v>0</v>
          </cell>
        </row>
        <row r="160">
          <cell r="C160" t="str">
            <v>龚艳</v>
          </cell>
          <cell r="D160">
            <v>132</v>
          </cell>
          <cell r="E160">
            <v>22953.25</v>
          </cell>
          <cell r="F160">
            <v>1602</v>
          </cell>
        </row>
        <row r="161">
          <cell r="C161" t="str">
            <v>李红梅</v>
          </cell>
          <cell r="D161">
            <v>107</v>
          </cell>
          <cell r="E161">
            <v>25156.67</v>
          </cell>
          <cell r="F161">
            <v>1079</v>
          </cell>
        </row>
        <row r="162">
          <cell r="C162" t="str">
            <v>唐尹</v>
          </cell>
          <cell r="D162">
            <v>116</v>
          </cell>
          <cell r="E162">
            <v>19504.810000000001</v>
          </cell>
          <cell r="F162">
            <v>1409</v>
          </cell>
        </row>
        <row r="163">
          <cell r="C163" t="str">
            <v>叶朝春</v>
          </cell>
          <cell r="D163">
            <v>34</v>
          </cell>
          <cell r="E163">
            <v>2299.2399999999998</v>
          </cell>
          <cell r="F163">
            <v>417</v>
          </cell>
        </row>
        <row r="164">
          <cell r="C164" t="str">
            <v>余姣姣</v>
          </cell>
          <cell r="D164">
            <v>107</v>
          </cell>
          <cell r="E164">
            <v>13667.84</v>
          </cell>
          <cell r="F164">
            <v>1294</v>
          </cell>
        </row>
        <row r="165">
          <cell r="C165" t="str">
            <v>中和店</v>
          </cell>
          <cell r="D165">
            <v>22</v>
          </cell>
          <cell r="E165">
            <v>163440</v>
          </cell>
          <cell r="F165">
            <v>0</v>
          </cell>
        </row>
        <row r="166">
          <cell r="C166" t="str">
            <v>凤凰山店</v>
          </cell>
          <cell r="D166">
            <v>17</v>
          </cell>
          <cell r="E166">
            <v>240200</v>
          </cell>
          <cell r="F166">
            <v>0</v>
          </cell>
        </row>
        <row r="167">
          <cell r="C167" t="str">
            <v>徐文平</v>
          </cell>
          <cell r="D167">
            <v>100</v>
          </cell>
          <cell r="E167">
            <v>31979.67</v>
          </cell>
          <cell r="F167">
            <v>908</v>
          </cell>
        </row>
        <row r="168">
          <cell r="C168" t="str">
            <v>喻容</v>
          </cell>
          <cell r="D168">
            <v>77</v>
          </cell>
          <cell r="E168">
            <v>13347.16</v>
          </cell>
          <cell r="F168">
            <v>719</v>
          </cell>
        </row>
        <row r="169">
          <cell r="C169" t="str">
            <v>张白金</v>
          </cell>
          <cell r="D169">
            <v>96</v>
          </cell>
          <cell r="E169">
            <v>7829.89</v>
          </cell>
          <cell r="F169">
            <v>1137</v>
          </cell>
        </row>
        <row r="170">
          <cell r="C170" t="str">
            <v>张欣</v>
          </cell>
          <cell r="D170">
            <v>50</v>
          </cell>
          <cell r="E170">
            <v>13529.08</v>
          </cell>
          <cell r="F170">
            <v>398</v>
          </cell>
        </row>
        <row r="171">
          <cell r="C171" t="str">
            <v>郑美函</v>
          </cell>
          <cell r="D171">
            <v>92</v>
          </cell>
          <cell r="E171">
            <v>6267.85</v>
          </cell>
          <cell r="F171">
            <v>1241</v>
          </cell>
        </row>
        <row r="172">
          <cell r="C172" t="str">
            <v>周文慧</v>
          </cell>
          <cell r="D172">
            <v>86</v>
          </cell>
          <cell r="E172">
            <v>5087.04</v>
          </cell>
          <cell r="F172">
            <v>1000</v>
          </cell>
        </row>
        <row r="173">
          <cell r="C173" t="str">
            <v>达卓措</v>
          </cell>
          <cell r="D173">
            <v>25</v>
          </cell>
          <cell r="E173">
            <v>1527.55</v>
          </cell>
          <cell r="F173">
            <v>317</v>
          </cell>
        </row>
        <row r="174">
          <cell r="C174" t="str">
            <v>高琴</v>
          </cell>
          <cell r="D174">
            <v>131.5</v>
          </cell>
          <cell r="E174">
            <v>8995.43</v>
          </cell>
          <cell r="F174">
            <v>1432</v>
          </cell>
        </row>
        <row r="175">
          <cell r="C175" t="str">
            <v>李彩华</v>
          </cell>
          <cell r="D175">
            <v>103</v>
          </cell>
          <cell r="E175">
            <v>17629.28</v>
          </cell>
          <cell r="F175">
            <v>1111</v>
          </cell>
        </row>
        <row r="176">
          <cell r="C176" t="str">
            <v>廖妍</v>
          </cell>
          <cell r="D176">
            <v>103</v>
          </cell>
          <cell r="E176">
            <v>10673.81</v>
          </cell>
          <cell r="F176">
            <v>945</v>
          </cell>
        </row>
        <row r="177">
          <cell r="C177" t="str">
            <v>刘九招</v>
          </cell>
          <cell r="D177">
            <v>112.5</v>
          </cell>
          <cell r="E177">
            <v>22856.79</v>
          </cell>
          <cell r="F177">
            <v>791</v>
          </cell>
        </row>
        <row r="178">
          <cell r="C178" t="str">
            <v>南湖店</v>
          </cell>
          <cell r="D178">
            <v>33</v>
          </cell>
          <cell r="E178">
            <v>100913</v>
          </cell>
          <cell r="F178">
            <v>0</v>
          </cell>
        </row>
        <row r="179">
          <cell r="C179" t="str">
            <v>朱羽</v>
          </cell>
          <cell r="D179">
            <v>109</v>
          </cell>
          <cell r="E179">
            <v>18672.14</v>
          </cell>
          <cell r="F179">
            <v>1287</v>
          </cell>
        </row>
        <row r="180">
          <cell r="C180" t="str">
            <v>陈世琳</v>
          </cell>
          <cell r="D180">
            <v>67</v>
          </cell>
          <cell r="E180">
            <v>9523.01</v>
          </cell>
          <cell r="F180">
            <v>936</v>
          </cell>
        </row>
        <row r="181">
          <cell r="C181" t="str">
            <v>大源店</v>
          </cell>
          <cell r="D181">
            <v>21</v>
          </cell>
          <cell r="E181">
            <v>73624.67</v>
          </cell>
          <cell r="F181">
            <v>0</v>
          </cell>
        </row>
        <row r="182">
          <cell r="C182" t="str">
            <v>李燕1</v>
          </cell>
          <cell r="D182">
            <v>101</v>
          </cell>
          <cell r="E182">
            <v>7942.87</v>
          </cell>
          <cell r="F182">
            <v>1268</v>
          </cell>
        </row>
        <row r="183">
          <cell r="C183" t="str">
            <v>张林英</v>
          </cell>
          <cell r="D183">
            <v>64</v>
          </cell>
          <cell r="E183">
            <v>4707.7299999999996</v>
          </cell>
          <cell r="F183">
            <v>899</v>
          </cell>
        </row>
        <row r="184">
          <cell r="C184" t="str">
            <v>钟秦</v>
          </cell>
          <cell r="D184">
            <v>76</v>
          </cell>
          <cell r="E184">
            <v>4905.34</v>
          </cell>
          <cell r="F184">
            <v>887</v>
          </cell>
        </row>
        <row r="185">
          <cell r="C185" t="str">
            <v>周林</v>
          </cell>
          <cell r="D185">
            <v>104</v>
          </cell>
          <cell r="E185">
            <v>20047.78</v>
          </cell>
          <cell r="F185">
            <v>1265</v>
          </cell>
        </row>
        <row r="186">
          <cell r="C186" t="str">
            <v>阿衣尔扎</v>
          </cell>
          <cell r="D186">
            <v>89</v>
          </cell>
          <cell r="E186">
            <v>4205.8999999999996</v>
          </cell>
          <cell r="F186">
            <v>1139</v>
          </cell>
        </row>
        <row r="187">
          <cell r="C187" t="str">
            <v>包竹梅</v>
          </cell>
          <cell r="D187">
            <v>134</v>
          </cell>
          <cell r="E187">
            <v>39748.32</v>
          </cell>
          <cell r="F187">
            <v>1429</v>
          </cell>
        </row>
        <row r="188">
          <cell r="C188" t="str">
            <v>红光店</v>
          </cell>
          <cell r="D188">
            <v>29</v>
          </cell>
          <cell r="E188">
            <v>67498</v>
          </cell>
          <cell r="F188">
            <v>0</v>
          </cell>
        </row>
        <row r="189">
          <cell r="C189" t="str">
            <v>刘梦蓝</v>
          </cell>
          <cell r="D189">
            <v>76</v>
          </cell>
          <cell r="E189">
            <v>4112.24</v>
          </cell>
          <cell r="F189">
            <v>1036</v>
          </cell>
        </row>
        <row r="190">
          <cell r="C190" t="str">
            <v>马丽亚</v>
          </cell>
          <cell r="D190">
            <v>98</v>
          </cell>
          <cell r="E190">
            <v>15067.98</v>
          </cell>
          <cell r="F190">
            <v>1067</v>
          </cell>
        </row>
        <row r="191">
          <cell r="C191" t="str">
            <v>蒙亦锌</v>
          </cell>
          <cell r="D191">
            <v>93</v>
          </cell>
          <cell r="E191">
            <v>5556.64</v>
          </cell>
          <cell r="F191">
            <v>1104</v>
          </cell>
        </row>
        <row r="192">
          <cell r="C192" t="str">
            <v>保利店</v>
          </cell>
          <cell r="D192">
            <v>12</v>
          </cell>
          <cell r="E192">
            <v>18120</v>
          </cell>
          <cell r="F192">
            <v>0</v>
          </cell>
        </row>
        <row r="193">
          <cell r="C193" t="str">
            <v>陈琼</v>
          </cell>
          <cell r="D193">
            <v>93.5</v>
          </cell>
          <cell r="E193">
            <v>11184.65</v>
          </cell>
          <cell r="F193">
            <v>1152</v>
          </cell>
        </row>
        <row r="194">
          <cell r="C194" t="str">
            <v>陈思雨</v>
          </cell>
          <cell r="D194">
            <v>68</v>
          </cell>
          <cell r="E194">
            <v>5742.02</v>
          </cell>
          <cell r="F194">
            <v>891</v>
          </cell>
        </row>
        <row r="195">
          <cell r="C195" t="str">
            <v>黄江</v>
          </cell>
          <cell r="D195">
            <v>88</v>
          </cell>
          <cell r="E195">
            <v>8443.99</v>
          </cell>
          <cell r="F195">
            <v>1134</v>
          </cell>
        </row>
        <row r="196">
          <cell r="C196" t="str">
            <v>米琪</v>
          </cell>
          <cell r="D196">
            <v>86.5</v>
          </cell>
          <cell r="E196">
            <v>4451.6899999999996</v>
          </cell>
          <cell r="F196">
            <v>1270</v>
          </cell>
        </row>
        <row r="197">
          <cell r="C197" t="str">
            <v>尚杨</v>
          </cell>
          <cell r="D197">
            <v>3</v>
          </cell>
          <cell r="E197">
            <v>132.6</v>
          </cell>
          <cell r="F197">
            <v>56</v>
          </cell>
        </row>
        <row r="198">
          <cell r="C198" t="str">
            <v>谭言希</v>
          </cell>
          <cell r="D198">
            <v>90</v>
          </cell>
          <cell r="E198">
            <v>7315.04</v>
          </cell>
          <cell r="F198">
            <v>1120</v>
          </cell>
        </row>
        <row r="199">
          <cell r="C199" t="str">
            <v>李洪芳</v>
          </cell>
          <cell r="D199">
            <v>78.5</v>
          </cell>
          <cell r="E199">
            <v>7887.8</v>
          </cell>
          <cell r="F199">
            <v>968</v>
          </cell>
        </row>
        <row r="200">
          <cell r="C200" t="str">
            <v>龙城国际店</v>
          </cell>
          <cell r="D200">
            <v>30</v>
          </cell>
          <cell r="E200">
            <v>17439</v>
          </cell>
          <cell r="F200">
            <v>0</v>
          </cell>
        </row>
        <row r="201">
          <cell r="C201" t="str">
            <v>罗文文</v>
          </cell>
          <cell r="D201">
            <v>87.5</v>
          </cell>
          <cell r="E201">
            <v>3836.44</v>
          </cell>
          <cell r="F201">
            <v>1067</v>
          </cell>
        </row>
        <row r="202">
          <cell r="C202" t="str">
            <v>王维</v>
          </cell>
          <cell r="D202">
            <v>87</v>
          </cell>
          <cell r="E202">
            <v>11201.9</v>
          </cell>
          <cell r="F202">
            <v>1061</v>
          </cell>
        </row>
        <row r="203">
          <cell r="C203" t="str">
            <v>谢金梅</v>
          </cell>
          <cell r="D203">
            <v>91</v>
          </cell>
          <cell r="E203">
            <v>7933.06</v>
          </cell>
          <cell r="F203">
            <v>1122</v>
          </cell>
        </row>
        <row r="204">
          <cell r="C204" t="str">
            <v>钟心悦</v>
          </cell>
          <cell r="D204">
            <v>77</v>
          </cell>
          <cell r="E204">
            <v>4251.08</v>
          </cell>
          <cell r="F204">
            <v>837</v>
          </cell>
        </row>
        <row r="205">
          <cell r="C205" t="str">
            <v>川音店</v>
          </cell>
          <cell r="D205">
            <v>21</v>
          </cell>
          <cell r="E205">
            <v>45120</v>
          </cell>
          <cell r="F205">
            <v>0</v>
          </cell>
        </row>
        <row r="206">
          <cell r="C206" t="str">
            <v>贺丽</v>
          </cell>
          <cell r="D206">
            <v>79</v>
          </cell>
          <cell r="E206">
            <v>2327.9</v>
          </cell>
          <cell r="F206">
            <v>1067</v>
          </cell>
        </row>
        <row r="207">
          <cell r="C207" t="str">
            <v>李海瑛</v>
          </cell>
          <cell r="D207">
            <v>74</v>
          </cell>
          <cell r="E207">
            <v>1982.36</v>
          </cell>
          <cell r="F207">
            <v>1020</v>
          </cell>
        </row>
        <row r="208">
          <cell r="C208" t="str">
            <v>彭羽佳</v>
          </cell>
          <cell r="D208">
            <v>65</v>
          </cell>
          <cell r="E208">
            <v>1634.7</v>
          </cell>
          <cell r="F208">
            <v>910</v>
          </cell>
        </row>
        <row r="209">
          <cell r="C209" t="str">
            <v>王能琴</v>
          </cell>
          <cell r="D209">
            <v>68</v>
          </cell>
          <cell r="E209">
            <v>1805.94</v>
          </cell>
          <cell r="F209">
            <v>952</v>
          </cell>
        </row>
        <row r="210">
          <cell r="C210" t="str">
            <v>翁玲</v>
          </cell>
          <cell r="D210">
            <v>73</v>
          </cell>
          <cell r="E210">
            <v>2149.85</v>
          </cell>
          <cell r="F210">
            <v>925</v>
          </cell>
        </row>
        <row r="211">
          <cell r="C211" t="str">
            <v>殷小燕</v>
          </cell>
          <cell r="D211">
            <v>80</v>
          </cell>
          <cell r="E211">
            <v>2819.99</v>
          </cell>
          <cell r="F211">
            <v>1009</v>
          </cell>
        </row>
        <row r="212">
          <cell r="C212" t="str">
            <v>朱成芳</v>
          </cell>
          <cell r="D212">
            <v>71</v>
          </cell>
          <cell r="E212">
            <v>1957.39</v>
          </cell>
          <cell r="F212">
            <v>833</v>
          </cell>
        </row>
        <row r="213">
          <cell r="C213" t="str">
            <v>邹孟君</v>
          </cell>
          <cell r="D213">
            <v>66</v>
          </cell>
          <cell r="E213">
            <v>1877.27</v>
          </cell>
          <cell r="F213">
            <v>908</v>
          </cell>
        </row>
      </sheetData>
      <sheetData sheetId="7">
        <row r="1">
          <cell r="E1" t="str">
            <v>成交率</v>
          </cell>
          <cell r="F1" t="str">
            <v>成交业绩</v>
          </cell>
          <cell r="G1" t="str">
            <v>升单人数</v>
          </cell>
          <cell r="H1" t="str">
            <v>升单业绩</v>
          </cell>
        </row>
        <row r="2">
          <cell r="B2" t="str">
            <v>马丽亚</v>
          </cell>
          <cell r="G2">
            <v>3</v>
          </cell>
          <cell r="H2">
            <v>9644</v>
          </cell>
        </row>
        <row r="3">
          <cell r="B3" t="str">
            <v>蒙亦锌</v>
          </cell>
          <cell r="G3">
            <v>2</v>
          </cell>
          <cell r="H3">
            <v>2100</v>
          </cell>
        </row>
        <row r="4">
          <cell r="B4" t="str">
            <v>张霞</v>
          </cell>
          <cell r="G4">
            <v>1</v>
          </cell>
          <cell r="H4">
            <v>2000</v>
          </cell>
        </row>
        <row r="5">
          <cell r="B5" t="str">
            <v>阿衣尔扎</v>
          </cell>
          <cell r="G5">
            <v>2</v>
          </cell>
          <cell r="H5">
            <v>8944</v>
          </cell>
        </row>
        <row r="6">
          <cell r="B6" t="str">
            <v>刘梦蓝</v>
          </cell>
          <cell r="G6">
            <v>1</v>
          </cell>
          <cell r="H6">
            <v>1000</v>
          </cell>
        </row>
        <row r="7">
          <cell r="B7" t="str">
            <v>黄江</v>
          </cell>
          <cell r="G7">
            <v>1</v>
          </cell>
          <cell r="H7">
            <v>1245</v>
          </cell>
        </row>
        <row r="8">
          <cell r="B8" t="str">
            <v>陈琼</v>
          </cell>
          <cell r="G8">
            <v>2</v>
          </cell>
          <cell r="H8">
            <v>4000</v>
          </cell>
        </row>
        <row r="9">
          <cell r="B9" t="str">
            <v>谭言希</v>
          </cell>
          <cell r="G9">
            <v>5</v>
          </cell>
          <cell r="H9">
            <v>9645</v>
          </cell>
        </row>
        <row r="10">
          <cell r="B10" t="str">
            <v>米琪</v>
          </cell>
          <cell r="G10">
            <v>4</v>
          </cell>
          <cell r="H10">
            <v>5400</v>
          </cell>
        </row>
        <row r="11">
          <cell r="B11" t="str">
            <v>陈思雨</v>
          </cell>
          <cell r="G11">
            <v>0</v>
          </cell>
          <cell r="H11">
            <v>0</v>
          </cell>
        </row>
        <row r="12">
          <cell r="B12" t="str">
            <v>王维</v>
          </cell>
          <cell r="G12">
            <v>1</v>
          </cell>
          <cell r="H12">
            <v>3086</v>
          </cell>
        </row>
        <row r="13">
          <cell r="B13" t="str">
            <v>谢金梅</v>
          </cell>
          <cell r="G13">
            <v>2</v>
          </cell>
          <cell r="H13">
            <v>2688</v>
          </cell>
        </row>
        <row r="14">
          <cell r="B14" t="str">
            <v>钟心悦</v>
          </cell>
          <cell r="G14">
            <v>0.5</v>
          </cell>
          <cell r="H14">
            <v>4500</v>
          </cell>
        </row>
        <row r="15">
          <cell r="B15" t="str">
            <v>李洪芳</v>
          </cell>
          <cell r="G15">
            <v>0.5</v>
          </cell>
          <cell r="H15">
            <v>4500</v>
          </cell>
        </row>
        <row r="16">
          <cell r="B16" t="str">
            <v>罗文文</v>
          </cell>
          <cell r="G16">
            <v>1</v>
          </cell>
          <cell r="H16">
            <v>1490</v>
          </cell>
        </row>
        <row r="17">
          <cell r="B17" t="str">
            <v>翁玲</v>
          </cell>
          <cell r="E17">
            <v>0.29411764705882354</v>
          </cell>
          <cell r="F17">
            <v>8077</v>
          </cell>
        </row>
        <row r="18">
          <cell r="B18" t="str">
            <v>贺丽</v>
          </cell>
          <cell r="E18">
            <v>0.39393939393939392</v>
          </cell>
          <cell r="F18">
            <v>22930</v>
          </cell>
        </row>
        <row r="19">
          <cell r="B19" t="str">
            <v>李海瑛</v>
          </cell>
          <cell r="E19">
            <v>0.35</v>
          </cell>
          <cell r="F19">
            <v>9979</v>
          </cell>
        </row>
        <row r="20">
          <cell r="B20" t="str">
            <v>王能琴</v>
          </cell>
          <cell r="E20">
            <v>0.33333333333333331</v>
          </cell>
          <cell r="F20">
            <v>12340</v>
          </cell>
        </row>
        <row r="21">
          <cell r="B21" t="str">
            <v>邹孟君</v>
          </cell>
          <cell r="E21">
            <v>0.5</v>
          </cell>
          <cell r="F21">
            <v>18146</v>
          </cell>
        </row>
        <row r="22">
          <cell r="B22" t="str">
            <v>彭羽佳</v>
          </cell>
          <cell r="E22">
            <v>0.35</v>
          </cell>
          <cell r="F22">
            <v>10970</v>
          </cell>
        </row>
        <row r="23">
          <cell r="B23" t="str">
            <v>殷小燕</v>
          </cell>
          <cell r="E23">
            <v>0.44444444444444442</v>
          </cell>
          <cell r="F23">
            <v>11710</v>
          </cell>
        </row>
        <row r="24">
          <cell r="B24" t="str">
            <v>朱成芳</v>
          </cell>
          <cell r="E24">
            <v>0.66666666666666663</v>
          </cell>
          <cell r="F24">
            <v>29220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9"/>
  <sheetViews>
    <sheetView workbookViewId="0">
      <selection activeCell="I20" sqref="I20"/>
    </sheetView>
  </sheetViews>
  <sheetFormatPr defaultRowHeight="14.25" x14ac:dyDescent="0.2"/>
  <cols>
    <col min="1" max="1" width="13.875" style="63" bestFit="1" customWidth="1"/>
    <col min="2" max="2" width="17.25" style="63" bestFit="1" customWidth="1"/>
    <col min="3" max="3" width="21.375" style="63" bestFit="1" customWidth="1"/>
    <col min="4" max="16384" width="9" style="63"/>
  </cols>
  <sheetData>
    <row r="1" spans="1:4" x14ac:dyDescent="0.2">
      <c r="A1" s="63" t="s">
        <v>360</v>
      </c>
    </row>
    <row r="2" spans="1:4" x14ac:dyDescent="0.2">
      <c r="A2" s="63" t="s">
        <v>344</v>
      </c>
    </row>
    <row r="3" spans="1:4" x14ac:dyDescent="0.2">
      <c r="A3" s="63" t="s">
        <v>345</v>
      </c>
      <c r="B3" s="63" t="s">
        <v>346</v>
      </c>
      <c r="C3" s="63" t="s">
        <v>359</v>
      </c>
    </row>
    <row r="4" spans="1:4" x14ac:dyDescent="0.2">
      <c r="A4" s="63" t="s">
        <v>347</v>
      </c>
      <c r="B4" s="63" t="s">
        <v>350</v>
      </c>
      <c r="C4" s="63" t="s">
        <v>348</v>
      </c>
    </row>
    <row r="5" spans="1:4" x14ac:dyDescent="0.2">
      <c r="B5" s="63" t="s">
        <v>351</v>
      </c>
      <c r="C5" s="63" t="s">
        <v>348</v>
      </c>
    </row>
    <row r="6" spans="1:4" x14ac:dyDescent="0.2">
      <c r="B6" s="63" t="s">
        <v>352</v>
      </c>
      <c r="C6" s="63" t="s">
        <v>348</v>
      </c>
    </row>
    <row r="7" spans="1:4" x14ac:dyDescent="0.2">
      <c r="A7" s="63" t="s">
        <v>349</v>
      </c>
      <c r="B7" s="63" t="s">
        <v>353</v>
      </c>
      <c r="C7" s="63" t="s">
        <v>354</v>
      </c>
    </row>
    <row r="8" spans="1:4" x14ac:dyDescent="0.2">
      <c r="A8" s="63" t="s">
        <v>355</v>
      </c>
      <c r="B8" s="63" t="s">
        <v>356</v>
      </c>
      <c r="C8" s="63" t="s">
        <v>357</v>
      </c>
      <c r="D8" s="63" t="s">
        <v>358</v>
      </c>
    </row>
    <row r="9" spans="1:4" x14ac:dyDescent="0.2">
      <c r="B9" s="63" t="s">
        <v>361</v>
      </c>
      <c r="C9" s="63" t="s">
        <v>362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849A-9585-4116-9544-AB033BCFAD54}">
  <dimension ref="A1"/>
  <sheetViews>
    <sheetView tabSelected="1" workbookViewId="0">
      <selection activeCell="A2" sqref="A2"/>
    </sheetView>
  </sheetViews>
  <sheetFormatPr defaultRowHeight="14.25" x14ac:dyDescent="0.2"/>
  <sheetData>
    <row r="1" spans="1:1" x14ac:dyDescent="0.2">
      <c r="A1" t="s">
        <v>363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2B13-08D6-4EEB-BEDA-A9E5FE1ECC8A}">
  <dimension ref="A1:AL283"/>
  <sheetViews>
    <sheetView workbookViewId="0">
      <selection activeCell="J18" sqref="J18"/>
    </sheetView>
  </sheetViews>
  <sheetFormatPr defaultColWidth="9" defaultRowHeight="17.25" x14ac:dyDescent="0.2"/>
  <cols>
    <col min="1" max="2" width="9" style="1"/>
    <col min="3" max="3" width="10" style="1" customWidth="1"/>
    <col min="4" max="4" width="11.375" style="1" customWidth="1"/>
    <col min="5" max="5" width="14.125" style="1" customWidth="1"/>
    <col min="6" max="6" width="19" style="2" hidden="1" customWidth="1"/>
    <col min="7" max="7" width="9.75" style="2" hidden="1" customWidth="1"/>
    <col min="8" max="8" width="13.25" style="3" hidden="1" customWidth="1"/>
    <col min="9" max="9" width="13.25" style="4" customWidth="1"/>
    <col min="10" max="10" width="13.25" style="3" customWidth="1"/>
    <col min="11" max="11" width="9.5" style="4" customWidth="1"/>
    <col min="12" max="12" width="15.25" style="5" bestFit="1" customWidth="1"/>
    <col min="13" max="13" width="13.25" style="6" hidden="1" customWidth="1"/>
    <col min="14" max="14" width="13.25" style="7" hidden="1" customWidth="1"/>
    <col min="15" max="15" width="13.25" style="6" hidden="1" customWidth="1"/>
    <col min="16" max="16" width="15.125" style="6" hidden="1" customWidth="1"/>
    <col min="17" max="17" width="9.75" style="2" customWidth="1"/>
    <col min="18" max="18" width="10.5" style="2" customWidth="1"/>
    <col min="19" max="19" width="12" style="2" customWidth="1"/>
    <col min="20" max="20" width="11.5" style="2" customWidth="1"/>
    <col min="21" max="21" width="11.375" style="2" customWidth="1"/>
    <col min="22" max="22" width="12.25" style="2" customWidth="1"/>
    <col min="23" max="23" width="12" style="2" customWidth="1"/>
    <col min="24" max="24" width="9.375" style="2" customWidth="1"/>
    <col min="25" max="25" width="9.5" style="2" customWidth="1"/>
    <col min="26" max="28" width="19.375" style="2" bestFit="1" customWidth="1"/>
    <col min="29" max="29" width="15.25" style="2" customWidth="1"/>
    <col min="30" max="30" width="10.125" style="8" customWidth="1"/>
    <col min="31" max="31" width="10.375" style="8" customWidth="1"/>
    <col min="32" max="32" width="12" style="8" customWidth="1"/>
    <col min="33" max="33" width="12.375" style="9" customWidth="1"/>
    <col min="34" max="34" width="11.375" style="2" customWidth="1"/>
    <col min="35" max="35" width="11.625" style="9" customWidth="1"/>
    <col min="36" max="36" width="9" style="2"/>
    <col min="37" max="37" width="9.5" style="8" bestFit="1" customWidth="1"/>
    <col min="38" max="38" width="9.375" style="2" customWidth="1"/>
    <col min="39" max="16384" width="9" style="2"/>
  </cols>
  <sheetData>
    <row r="1" spans="1:38" x14ac:dyDescent="0.2">
      <c r="J1" s="3">
        <f>SUM(J4:J294)</f>
        <v>123372</v>
      </c>
      <c r="M1" s="6" t="s">
        <v>329</v>
      </c>
      <c r="O1" s="6">
        <f>SUM(O4:O294)</f>
        <v>60242</v>
      </c>
      <c r="P1" s="6">
        <f>SUM(P4:P294)</f>
        <v>1932472.57</v>
      </c>
      <c r="Q1" s="2" t="s">
        <v>330</v>
      </c>
      <c r="R1" s="2">
        <f>P1+O1-T2</f>
        <v>0</v>
      </c>
      <c r="AH1" s="8"/>
    </row>
    <row r="2" spans="1:38" ht="19.5" customHeight="1" thickBot="1" x14ac:dyDescent="0.25">
      <c r="I2" s="4" t="s">
        <v>331</v>
      </c>
      <c r="M2" s="6" t="s">
        <v>332</v>
      </c>
      <c r="S2" s="2">
        <f t="shared" ref="S2:Y2" si="0">SUM(S4:S448)</f>
        <v>5229006.17</v>
      </c>
      <c r="T2" s="2">
        <f t="shared" si="0"/>
        <v>1992714.5700000003</v>
      </c>
      <c r="U2" s="2">
        <f t="shared" si="0"/>
        <v>3146831.5999999996</v>
      </c>
      <c r="V2" s="2">
        <f t="shared" si="0"/>
        <v>89460</v>
      </c>
      <c r="W2" s="2">
        <f>SUM(W4:W448)</f>
        <v>6576242.6099999985</v>
      </c>
      <c r="X2" s="2">
        <f t="shared" si="0"/>
        <v>16775</v>
      </c>
      <c r="Y2" s="2">
        <f t="shared" si="0"/>
        <v>185368</v>
      </c>
      <c r="Z2" s="2" t="s">
        <v>0</v>
      </c>
      <c r="AH2" s="8"/>
      <c r="AL2" s="2" t="s">
        <v>1</v>
      </c>
    </row>
    <row r="3" spans="1:38" s="27" customFormat="1" ht="30" x14ac:dyDescent="0.2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3" t="s">
        <v>8</v>
      </c>
      <c r="H3" s="14" t="s">
        <v>333</v>
      </c>
      <c r="I3" s="15" t="s">
        <v>334</v>
      </c>
      <c r="J3" s="14" t="s">
        <v>335</v>
      </c>
      <c r="K3" s="15" t="s">
        <v>336</v>
      </c>
      <c r="L3" s="16" t="s">
        <v>337</v>
      </c>
      <c r="M3" s="17" t="s">
        <v>338</v>
      </c>
      <c r="N3" s="18" t="s">
        <v>339</v>
      </c>
      <c r="O3" s="17" t="s">
        <v>340</v>
      </c>
      <c r="P3" s="17" t="s">
        <v>337</v>
      </c>
      <c r="Q3" s="13" t="s">
        <v>9</v>
      </c>
      <c r="R3" s="19" t="s">
        <v>10</v>
      </c>
      <c r="S3" s="19" t="s">
        <v>11</v>
      </c>
      <c r="T3" s="19" t="s">
        <v>12</v>
      </c>
      <c r="U3" s="19" t="s">
        <v>13</v>
      </c>
      <c r="V3" s="19" t="s">
        <v>14</v>
      </c>
      <c r="W3" s="19" t="s">
        <v>15</v>
      </c>
      <c r="X3" s="19" t="s">
        <v>16</v>
      </c>
      <c r="Y3" s="19" t="s">
        <v>17</v>
      </c>
      <c r="Z3" s="13" t="s">
        <v>18</v>
      </c>
      <c r="AA3" s="13" t="s">
        <v>19</v>
      </c>
      <c r="AB3" s="13" t="s">
        <v>20</v>
      </c>
      <c r="AC3" s="20" t="s">
        <v>21</v>
      </c>
      <c r="AD3" s="20" t="s">
        <v>22</v>
      </c>
      <c r="AE3" s="21" t="s">
        <v>23</v>
      </c>
      <c r="AF3" s="21" t="s">
        <v>24</v>
      </c>
      <c r="AG3" s="22" t="s">
        <v>25</v>
      </c>
      <c r="AH3" s="21" t="s">
        <v>26</v>
      </c>
      <c r="AI3" s="23" t="s">
        <v>27</v>
      </c>
      <c r="AJ3" s="24" t="s">
        <v>28</v>
      </c>
      <c r="AK3" s="25" t="s">
        <v>29</v>
      </c>
      <c r="AL3" s="26" t="s">
        <v>1</v>
      </c>
    </row>
    <row r="4" spans="1:38" ht="16.5" x14ac:dyDescent="0.2">
      <c r="A4" s="28" t="s">
        <v>30</v>
      </c>
      <c r="B4" s="29">
        <v>468</v>
      </c>
      <c r="C4" s="30" t="s">
        <v>31</v>
      </c>
      <c r="D4" s="31" t="s">
        <v>32</v>
      </c>
      <c r="E4" s="31" t="s">
        <v>33</v>
      </c>
      <c r="F4" s="2" t="str">
        <f t="shared" ref="F4:F67" si="1">B4&amp;"+"&amp;C4</f>
        <v>468+精英队</v>
      </c>
      <c r="G4" s="2" t="str">
        <f>IFERROR(_xlfn.XLOOKUP(B4,#REF!,#REF!,0),"")</f>
        <v/>
      </c>
      <c r="H4" s="3" t="e">
        <f>_xlfn.XLOOKUP(B4,#REF!,#REF!,0)</f>
        <v>#REF!</v>
      </c>
      <c r="I4" s="3">
        <f>_xlfn.XLOOKUP(E4,[2]新店!B:B,[2]新店!E:E,0)</f>
        <v>0</v>
      </c>
      <c r="J4" s="3">
        <f>_xlfn.XLOOKUP(E4,[2]新店!B:B,[2]新店!F:F,0)</f>
        <v>0</v>
      </c>
      <c r="K4" s="4" t="e">
        <f>IF(H4="新店一阶段",LOOKUP(I4,[2]②判断标准!$M$9:$M$12,[2]②判断标准!$O$9:$O$12),0)</f>
        <v>#REF!</v>
      </c>
      <c r="L4" s="5">
        <f>T4-J4</f>
        <v>16758</v>
      </c>
      <c r="M4" s="6">
        <f>_xlfn.XLOOKUP(E4,[2]新店!B:B,[2]新店!G:G,0)</f>
        <v>0</v>
      </c>
      <c r="N4" s="7" t="str">
        <f>LOOKUP(M4,[2]②判断标准!$M$1:$M$4,[2]②判断标准!$O$1:$O$4)</f>
        <v>同老店</v>
      </c>
      <c r="O4" s="6">
        <f>_xlfn.XLOOKUP(E4,[2]新店!B:B,[2]新店!H:H,0)</f>
        <v>0</v>
      </c>
      <c r="P4" s="6">
        <f>T4-O4</f>
        <v>16758</v>
      </c>
      <c r="Q4" s="2">
        <f>_xlfn.XLOOKUP(E4,[2]考勤!D:D,[2]考勤!AM:AM,0)</f>
        <v>30</v>
      </c>
      <c r="S4" s="2">
        <f t="shared" ref="S4:S67" si="2">T4+U4+V4</f>
        <v>34218</v>
      </c>
      <c r="T4" s="2">
        <v>16758</v>
      </c>
      <c r="U4" s="2">
        <v>17460</v>
      </c>
      <c r="V4" s="2">
        <v>0</v>
      </c>
      <c r="W4" s="32">
        <f>_xlfn.XLOOKUP(E4,[2]项目数!C:C,[2]项目数!E:E,0)</f>
        <v>45075.44</v>
      </c>
      <c r="X4" s="32">
        <f>_xlfn.XLOOKUP(E4,[2]项目数!C:C,[2]项目数!D:D,0)</f>
        <v>107</v>
      </c>
      <c r="Y4" s="2">
        <f>_xlfn.XLOOKUP(E4,[2]项目数!C:C,[2]项目数!F:F,0)</f>
        <v>1270</v>
      </c>
      <c r="Z4" s="33">
        <f t="shared" ref="Z4:Z67" si="3">IF(G4="新店","新店",IF(C4="单人","单人",IF(OR(C4="T区",C4="单人",G4="新店"),"不属于战队",1)))</f>
        <v>1</v>
      </c>
      <c r="AA4" s="33">
        <f t="shared" ref="AA4:AA67" si="4">IF(Z4=1,IF(Q4&gt;=20,1,0),0)</f>
        <v>1</v>
      </c>
      <c r="AB4" s="2">
        <f>_xlfn.XLOOKUP(F4,[2]战队统计表!A:A,[2]战队统计表!B:B,0)</f>
        <v>3</v>
      </c>
      <c r="AC4" s="2" t="str">
        <f>IF(OR(Z4="单人",Z4="新店",AB4&lt;=1,AA4=0),1,"")</f>
        <v/>
      </c>
      <c r="AD4" s="8">
        <f>IF(AC4="",_xlfn.XLOOKUP(F4,[2]战队统计表!A:A,[2]战队统计表!D:D,0),0)</f>
        <v>0.04</v>
      </c>
      <c r="AE4" s="34">
        <f>IF(AND(E4="T区",E4="门店T区"),"",IF(AC4="",0,LOOKUP(S4,[2]②判断标准!$B$16:$B$20,[2]②判断标准!$D$16:$D$20)))</f>
        <v>0</v>
      </c>
      <c r="AF4" s="34">
        <f t="shared" ref="AF4:AF67" si="5">AD4+AE4</f>
        <v>0.04</v>
      </c>
      <c r="AG4" s="9" t="e">
        <f>IF(H4="新店一阶段",J4*K4*0.95+L4*AE4*0.95,IF(N4="同老店",IF(AND($E$4="T区",$E$4="门店T区"),"",AF4*T4*0.95),O4*N4*0.95+P4*0.95*AF4))</f>
        <v>#REF!</v>
      </c>
      <c r="AH4" s="35">
        <f>IF(AND($E$4="T区",$E$4="门店T区"),"",AF4*U4*0.95*0.65)</f>
        <v>431.26199999999994</v>
      </c>
      <c r="AI4" s="9" t="e">
        <f>AH4+AG4</f>
        <v>#REF!</v>
      </c>
      <c r="AJ4" s="36">
        <f>IF(AA4=1,IFERROR(S4/VLOOKUP(F4,[2]战队统计表!A:C,3,0),0),0)</f>
        <v>0.50743701155220733</v>
      </c>
      <c r="AK4" s="34">
        <f t="shared" ref="AK4:AK67" si="6">IF(D4="顾问",SUMIFS(AJ:AJ,$F:$F,F4,$D:$D,"健康师"),"")</f>
        <v>0.49256298844779262</v>
      </c>
      <c r="AL4" s="2">
        <f>IF(D4="顾问",_xlfn.XLOOKUP(F4,[2]战队统计表!A:A,[2]战队统计表!H:H,0),"")</f>
        <v>539.47</v>
      </c>
    </row>
    <row r="5" spans="1:38" ht="16.5" x14ac:dyDescent="0.2">
      <c r="A5" s="28" t="s">
        <v>30</v>
      </c>
      <c r="B5" s="29">
        <v>468</v>
      </c>
      <c r="C5" s="30" t="s">
        <v>31</v>
      </c>
      <c r="D5" s="31" t="s">
        <v>6</v>
      </c>
      <c r="E5" s="31" t="s">
        <v>34</v>
      </c>
      <c r="F5" s="2" t="str">
        <f t="shared" si="1"/>
        <v>468+精英队</v>
      </c>
      <c r="G5" s="2" t="str">
        <f>IFERROR(_xlfn.XLOOKUP(B5,#REF!,#REF!,0),"")</f>
        <v/>
      </c>
      <c r="H5" s="3" t="e">
        <f>_xlfn.XLOOKUP(B5,#REF!,#REF!,0)</f>
        <v>#REF!</v>
      </c>
      <c r="I5" s="3">
        <f>_xlfn.XLOOKUP(E5,[2]新店!B:B,[2]新店!E:E,0)</f>
        <v>0</v>
      </c>
      <c r="J5" s="3">
        <f>_xlfn.XLOOKUP(E5,[2]新店!B:B,[2]新店!F:F,0)</f>
        <v>0</v>
      </c>
      <c r="K5" s="4" t="e">
        <f>IF(H5="新店一阶段",LOOKUP(I5,[2]②判断标准!$M$9:$M$12,[2]②判断标准!$O$9:$O$12),0)</f>
        <v>#REF!</v>
      </c>
      <c r="L5" s="5">
        <f t="shared" ref="L5:L68" si="7">T5-J5</f>
        <v>20015</v>
      </c>
      <c r="M5" s="6">
        <f>_xlfn.XLOOKUP(E5,[2]新店!B:B,[2]新店!G:G,0)</f>
        <v>0</v>
      </c>
      <c r="N5" s="7" t="str">
        <f>LOOKUP(M5,[2]②判断标准!$M$1:$M$4,[2]②判断标准!$O$1:$O$4)</f>
        <v>同老店</v>
      </c>
      <c r="O5" s="6">
        <f>_xlfn.XLOOKUP(E5,[2]新店!B:B,[2]新店!H:H,0)</f>
        <v>0</v>
      </c>
      <c r="P5" s="6">
        <f t="shared" ref="P5:P68" si="8">T5-O5</f>
        <v>20015</v>
      </c>
      <c r="Q5" s="2">
        <f>_xlfn.XLOOKUP(E5,[2]考勤!D:D,[2]考勤!AM:AM,0)</f>
        <v>30</v>
      </c>
      <c r="S5" s="2">
        <f t="shared" si="2"/>
        <v>33015</v>
      </c>
      <c r="T5" s="2">
        <v>20015</v>
      </c>
      <c r="U5" s="2">
        <v>13000</v>
      </c>
      <c r="V5" s="2">
        <v>0</v>
      </c>
      <c r="W5" s="32">
        <f>_xlfn.XLOOKUP(E5,[2]项目数!C:C,[2]项目数!E:E,0)</f>
        <v>26889.56</v>
      </c>
      <c r="X5" s="32">
        <f>_xlfn.XLOOKUP(E5,[2]项目数!C:C,[2]项目数!D:D,0)</f>
        <v>126</v>
      </c>
      <c r="Y5" s="2">
        <f>_xlfn.XLOOKUP(E5,[2]项目数!C:C,[2]项目数!F:F,0)</f>
        <v>1468</v>
      </c>
      <c r="Z5" s="33">
        <f t="shared" si="3"/>
        <v>1</v>
      </c>
      <c r="AA5" s="33">
        <f t="shared" si="4"/>
        <v>1</v>
      </c>
      <c r="AB5" s="2">
        <f>_xlfn.XLOOKUP(F5,[2]战队统计表!A:A,[2]战队统计表!B:B,0)</f>
        <v>3</v>
      </c>
      <c r="AC5" s="2" t="str">
        <f t="shared" ref="AC5:AC68" si="9">IF(OR(Z5="单人",Z5="新店",AB5&lt;=1,AA5=0),1,"")</f>
        <v/>
      </c>
      <c r="AD5" s="8">
        <f>IF(AC5="",_xlfn.XLOOKUP(F5,[2]战队统计表!A:A,[2]战队统计表!D:D,0),0)</f>
        <v>0.04</v>
      </c>
      <c r="AE5" s="34">
        <f>IF(AND(E5="T区",E5="门店T区"),"",IF(AC5="",0,LOOKUP(S5,[2]②判断标准!$B$16:$B$20,[2]②判断标准!$D$16:$D$20)))</f>
        <v>0</v>
      </c>
      <c r="AF5" s="34">
        <f t="shared" si="5"/>
        <v>0.04</v>
      </c>
      <c r="AG5" s="9" t="e">
        <f t="shared" ref="AG5:AG68" si="10">IF(H5="新店一阶段",J5*K5*0.95+L5*AE5*0.95,IF(N5="同老店",IF(AND($E$4="T区",$E$4="门店T区"),"",AF5*T5*0.95),O5*N5*0.95+P5*0.95*AF5))</f>
        <v>#REF!</v>
      </c>
      <c r="AH5" s="35">
        <f t="shared" ref="AH5:AH68" si="11">IF(AND($E$4="T区",$E$4="门店T区"),"",AF5*U5*0.95*0.65)</f>
        <v>321.10000000000002</v>
      </c>
      <c r="AI5" s="9" t="e">
        <f t="shared" ref="AI5:AI68" si="12">AH5+AG5</f>
        <v>#REF!</v>
      </c>
      <c r="AJ5" s="36">
        <f>IF(AA5=1,IFERROR(S5/VLOOKUP(F5,[2]战队统计表!A:C,3,0),0),0)</f>
        <v>0.48959708154761022</v>
      </c>
      <c r="AK5" s="34" t="str">
        <f t="shared" si="6"/>
        <v/>
      </c>
      <c r="AL5" s="2" t="str">
        <f>IF(D5="顾问",_xlfn.XLOOKUP(F5,[2]战队统计表!A:A,[2]战队统计表!H:H,0),"")</f>
        <v/>
      </c>
    </row>
    <row r="6" spans="1:38" ht="16.5" x14ac:dyDescent="0.2">
      <c r="A6" s="28" t="s">
        <v>30</v>
      </c>
      <c r="B6" s="29">
        <v>468</v>
      </c>
      <c r="C6" s="30" t="s">
        <v>31</v>
      </c>
      <c r="D6" s="31" t="s">
        <v>6</v>
      </c>
      <c r="E6" s="31" t="s">
        <v>35</v>
      </c>
      <c r="F6" s="2" t="str">
        <f t="shared" si="1"/>
        <v>468+精英队</v>
      </c>
      <c r="G6" s="2" t="str">
        <f>IFERROR(_xlfn.XLOOKUP(B6,#REF!,#REF!,0),"")</f>
        <v/>
      </c>
      <c r="H6" s="3" t="e">
        <f>_xlfn.XLOOKUP(B6,#REF!,#REF!,0)</f>
        <v>#REF!</v>
      </c>
      <c r="I6" s="3">
        <f>_xlfn.XLOOKUP(E6,[2]新店!B:B,[2]新店!E:E,0)</f>
        <v>0</v>
      </c>
      <c r="J6" s="3">
        <f>_xlfn.XLOOKUP(E6,[2]新店!B:B,[2]新店!F:F,0)</f>
        <v>0</v>
      </c>
      <c r="K6" s="4" t="e">
        <f>IF(H6="新店一阶段",LOOKUP(I6,[2]②判断标准!$M$9:$M$12,[2]②判断标准!$O$9:$O$12),0)</f>
        <v>#REF!</v>
      </c>
      <c r="L6" s="5">
        <f t="shared" si="7"/>
        <v>200</v>
      </c>
      <c r="M6" s="6">
        <f>_xlfn.XLOOKUP(E6,[2]新店!B:B,[2]新店!G:G,0)</f>
        <v>0</v>
      </c>
      <c r="N6" s="7" t="str">
        <f>LOOKUP(M6,[2]②判断标准!$M$1:$M$4,[2]②判断标准!$O$1:$O$4)</f>
        <v>同老店</v>
      </c>
      <c r="O6" s="6">
        <f>_xlfn.XLOOKUP(E6,[2]新店!B:B,[2]新店!H:H,0)</f>
        <v>0</v>
      </c>
      <c r="P6" s="6">
        <f t="shared" si="8"/>
        <v>200</v>
      </c>
      <c r="Q6" s="2">
        <f>_xlfn.XLOOKUP(E6,[2]考勤!D:D,[2]考勤!AM:AM,0)</f>
        <v>29</v>
      </c>
      <c r="S6" s="2">
        <f t="shared" si="2"/>
        <v>200</v>
      </c>
      <c r="T6" s="2">
        <v>200</v>
      </c>
      <c r="U6" s="2">
        <v>0</v>
      </c>
      <c r="V6" s="2">
        <v>0</v>
      </c>
      <c r="W6" s="32">
        <f>_xlfn.XLOOKUP(E6,[2]项目数!C:C,[2]项目数!E:E,0)</f>
        <v>7481.25</v>
      </c>
      <c r="X6" s="32">
        <f>_xlfn.XLOOKUP(E6,[2]项目数!C:C,[2]项目数!D:D,0)</f>
        <v>91</v>
      </c>
      <c r="Y6" s="2">
        <f>_xlfn.XLOOKUP(E6,[2]项目数!C:C,[2]项目数!F:F,0)</f>
        <v>1177</v>
      </c>
      <c r="Z6" s="33">
        <f t="shared" si="3"/>
        <v>1</v>
      </c>
      <c r="AA6" s="33">
        <f t="shared" si="4"/>
        <v>1</v>
      </c>
      <c r="AB6" s="2">
        <f>_xlfn.XLOOKUP(F6,[2]战队统计表!A:A,[2]战队统计表!B:B,0)</f>
        <v>3</v>
      </c>
      <c r="AC6" s="2" t="str">
        <f t="shared" si="9"/>
        <v/>
      </c>
      <c r="AD6" s="8">
        <f>IF(AC6="",_xlfn.XLOOKUP(F6,[2]战队统计表!A:A,[2]战队统计表!D:D,0),0)</f>
        <v>0.04</v>
      </c>
      <c r="AE6" s="34">
        <f>IF(AND(E6="T区",E6="门店T区"),"",IF(AC6="",0,LOOKUP(S6,[2]②判断标准!$B$16:$B$20,[2]②判断标准!$D$16:$D$20)))</f>
        <v>0</v>
      </c>
      <c r="AF6" s="34">
        <f t="shared" si="5"/>
        <v>0.04</v>
      </c>
      <c r="AG6" s="9" t="e">
        <f t="shared" si="10"/>
        <v>#REF!</v>
      </c>
      <c r="AH6" s="35">
        <f t="shared" si="11"/>
        <v>0</v>
      </c>
      <c r="AI6" s="9" t="e">
        <f t="shared" si="12"/>
        <v>#REF!</v>
      </c>
      <c r="AJ6" s="36">
        <f>IF(AA6=1,IFERROR(S6/VLOOKUP(F6,[2]战队统计表!A:C,3,0),0),0)</f>
        <v>2.9659069001824034E-3</v>
      </c>
      <c r="AK6" s="34" t="str">
        <f t="shared" si="6"/>
        <v/>
      </c>
      <c r="AL6" s="2" t="str">
        <f>IF(D6="顾问",_xlfn.XLOOKUP(F6,[2]战队统计表!A:A,[2]战队统计表!H:H,0),"")</f>
        <v/>
      </c>
    </row>
    <row r="7" spans="1:38" ht="16.5" x14ac:dyDescent="0.2">
      <c r="A7" s="28" t="s">
        <v>30</v>
      </c>
      <c r="B7" s="29">
        <f>B6</f>
        <v>468</v>
      </c>
      <c r="C7" s="30" t="s">
        <v>36</v>
      </c>
      <c r="D7" s="31" t="s">
        <v>36</v>
      </c>
      <c r="E7" s="31" t="s">
        <v>36</v>
      </c>
      <c r="F7" s="2" t="str">
        <f t="shared" si="1"/>
        <v>468+T区</v>
      </c>
      <c r="G7" s="2" t="str">
        <f>IFERROR(_xlfn.XLOOKUP(B7,#REF!,#REF!,0),"")</f>
        <v/>
      </c>
      <c r="H7" s="3" t="e">
        <f>_xlfn.XLOOKUP(B7,#REF!,#REF!,0)</f>
        <v>#REF!</v>
      </c>
      <c r="I7" s="3">
        <f>_xlfn.XLOOKUP(E7,[2]新店!B:B,[2]新店!E:E,0)</f>
        <v>0</v>
      </c>
      <c r="J7" s="3">
        <f>_xlfn.XLOOKUP(E7,[2]新店!B:B,[2]新店!F:F,0)</f>
        <v>0</v>
      </c>
      <c r="K7" s="4" t="e">
        <f>IF(H7="新店一阶段",LOOKUP(I7,[2]②判断标准!$M$9:$M$12,[2]②判断标准!$O$9:$O$12),0)</f>
        <v>#REF!</v>
      </c>
      <c r="L7" s="5">
        <f t="shared" si="7"/>
        <v>0</v>
      </c>
      <c r="M7" s="6">
        <f>_xlfn.XLOOKUP(E7,[2]新店!B:B,[2]新店!G:G,0)</f>
        <v>0</v>
      </c>
      <c r="N7" s="7" t="str">
        <f>LOOKUP(M7,[2]②判断标准!$M$1:$M$4,[2]②判断标准!$O$1:$O$4)</f>
        <v>同老店</v>
      </c>
      <c r="O7" s="6">
        <f>_xlfn.XLOOKUP(E7,[2]新店!B:B,[2]新店!H:H,0)</f>
        <v>0</v>
      </c>
      <c r="P7" s="6">
        <f t="shared" si="8"/>
        <v>0</v>
      </c>
      <c r="Q7" s="2">
        <f>_xlfn.XLOOKUP(E7,[2]考勤!D:D,[2]考勤!AM:AM,0)</f>
        <v>0</v>
      </c>
      <c r="S7" s="2">
        <f t="shared" si="2"/>
        <v>0</v>
      </c>
      <c r="T7" s="2">
        <v>0</v>
      </c>
      <c r="U7" s="2">
        <v>0</v>
      </c>
      <c r="V7" s="2">
        <v>0</v>
      </c>
      <c r="W7" s="32">
        <f>_xlfn.XLOOKUP(E7,[2]项目数!C:C,[2]项目数!E:E,0)</f>
        <v>0</v>
      </c>
      <c r="X7" s="32">
        <f>_xlfn.XLOOKUP(E7,[2]项目数!C:C,[2]项目数!D:D,0)</f>
        <v>0</v>
      </c>
      <c r="Y7" s="2">
        <f>_xlfn.XLOOKUP(E7,[2]项目数!C:C,[2]项目数!F:F,0)</f>
        <v>0</v>
      </c>
      <c r="Z7" s="33" t="str">
        <f t="shared" si="3"/>
        <v>不属于战队</v>
      </c>
      <c r="AA7" s="33">
        <f t="shared" si="4"/>
        <v>0</v>
      </c>
      <c r="AB7" s="2">
        <f>_xlfn.XLOOKUP(F7,[2]战队统计表!A:A,[2]战队统计表!B:B,0)</f>
        <v>0</v>
      </c>
      <c r="AC7" s="2">
        <f t="shared" si="9"/>
        <v>1</v>
      </c>
      <c r="AD7" s="8">
        <f>IF(AC7="",_xlfn.XLOOKUP(F7,[2]战队统计表!A:A,[2]战队统计表!D:D,0),0)</f>
        <v>0</v>
      </c>
      <c r="AE7" s="34">
        <f>IF(AND(E7="T区",E7="门店T区"),"",IF(AC7="",0,LOOKUP(S7,[2]②判断标准!$B$16:$B$20,[2]②判断标准!$D$16:$D$20)))</f>
        <v>0</v>
      </c>
      <c r="AF7" s="34">
        <f t="shared" si="5"/>
        <v>0</v>
      </c>
      <c r="AG7" s="9" t="e">
        <f t="shared" si="10"/>
        <v>#REF!</v>
      </c>
      <c r="AH7" s="35">
        <f t="shared" si="11"/>
        <v>0</v>
      </c>
      <c r="AI7" s="9" t="e">
        <f t="shared" si="12"/>
        <v>#REF!</v>
      </c>
      <c r="AJ7" s="36">
        <f>IF(AA7=1,IFERROR(S7/VLOOKUP(F7,[2]战队统计表!A:C,3,0),0),0)</f>
        <v>0</v>
      </c>
      <c r="AK7" s="34" t="str">
        <f t="shared" si="6"/>
        <v/>
      </c>
      <c r="AL7" s="2" t="str">
        <f>IF(D7="顾问",_xlfn.XLOOKUP(F7,[2]战队统计表!A:A,[2]战队统计表!H:H,0),"")</f>
        <v/>
      </c>
    </row>
    <row r="8" spans="1:38" ht="16.5" x14ac:dyDescent="0.2">
      <c r="A8" s="28" t="s">
        <v>30</v>
      </c>
      <c r="B8" s="29">
        <v>468</v>
      </c>
      <c r="C8" s="30" t="s">
        <v>38</v>
      </c>
      <c r="D8" s="31" t="s">
        <v>32</v>
      </c>
      <c r="E8" s="31" t="s">
        <v>39</v>
      </c>
      <c r="F8" s="2" t="str">
        <f t="shared" si="1"/>
        <v>468+冲锋队</v>
      </c>
      <c r="G8" s="2" t="str">
        <f>IFERROR(_xlfn.XLOOKUP(B8,#REF!,#REF!,0),"")</f>
        <v/>
      </c>
      <c r="H8" s="3" t="e">
        <f>_xlfn.XLOOKUP(B8,#REF!,#REF!,0)</f>
        <v>#REF!</v>
      </c>
      <c r="I8" s="3">
        <f>_xlfn.XLOOKUP(E8,[2]新店!B:B,[2]新店!E:E,0)</f>
        <v>0</v>
      </c>
      <c r="J8" s="3">
        <f>_xlfn.XLOOKUP(E8,[2]新店!B:B,[2]新店!F:F,0)</f>
        <v>0</v>
      </c>
      <c r="K8" s="4" t="e">
        <f>IF(H8="新店一阶段",LOOKUP(I8,[2]②判断标准!$M$9:$M$12,[2]②判断标准!$O$9:$O$12),0)</f>
        <v>#REF!</v>
      </c>
      <c r="L8" s="5">
        <f t="shared" si="7"/>
        <v>15824</v>
      </c>
      <c r="M8" s="6">
        <f>_xlfn.XLOOKUP(E8,[2]新店!B:B,[2]新店!G:G,0)</f>
        <v>0</v>
      </c>
      <c r="N8" s="7" t="str">
        <f>LOOKUP(M8,[2]②判断标准!$M$1:$M$4,[2]②判断标准!$O$1:$O$4)</f>
        <v>同老店</v>
      </c>
      <c r="O8" s="6">
        <f>_xlfn.XLOOKUP(E8,[2]新店!B:B,[2]新店!H:H,0)</f>
        <v>0</v>
      </c>
      <c r="P8" s="6">
        <f t="shared" si="8"/>
        <v>15824</v>
      </c>
      <c r="Q8" s="2">
        <f>_xlfn.XLOOKUP(E8,[2]考勤!D:D,[2]考勤!AM:AM,0)</f>
        <v>30</v>
      </c>
      <c r="S8" s="2">
        <f t="shared" si="2"/>
        <v>19913</v>
      </c>
      <c r="T8" s="2">
        <v>15824</v>
      </c>
      <c r="U8" s="2">
        <v>4089</v>
      </c>
      <c r="V8" s="2">
        <v>0</v>
      </c>
      <c r="W8" s="32">
        <f>_xlfn.XLOOKUP(E8,[2]项目数!C:C,[2]项目数!E:E,0)</f>
        <v>29260.83</v>
      </c>
      <c r="X8" s="32">
        <f>_xlfn.XLOOKUP(E8,[2]项目数!C:C,[2]项目数!D:D,0)</f>
        <v>115</v>
      </c>
      <c r="Y8" s="2">
        <f>_xlfn.XLOOKUP(E8,[2]项目数!C:C,[2]项目数!F:F,0)</f>
        <v>1261</v>
      </c>
      <c r="Z8" s="33">
        <f t="shared" si="3"/>
        <v>1</v>
      </c>
      <c r="AA8" s="33">
        <f t="shared" si="4"/>
        <v>1</v>
      </c>
      <c r="AB8" s="2">
        <f>_xlfn.XLOOKUP(F8,[2]战队统计表!A:A,[2]战队统计表!B:B,0)</f>
        <v>2</v>
      </c>
      <c r="AC8" s="2" t="str">
        <f t="shared" si="9"/>
        <v/>
      </c>
      <c r="AD8" s="8">
        <f>IF(AC8="",_xlfn.XLOOKUP(F8,[2]战队统计表!A:A,[2]战队统计表!D:D,0),0)</f>
        <v>0.04</v>
      </c>
      <c r="AE8" s="34">
        <f>IF(AND(E8="T区",E8="门店T区"),"",IF(AC8="",0,LOOKUP(S8,[2]②判断标准!$B$16:$B$20,[2]②判断标准!$D$16:$D$20)))</f>
        <v>0</v>
      </c>
      <c r="AF8" s="34">
        <f t="shared" si="5"/>
        <v>0.04</v>
      </c>
      <c r="AG8" s="9" t="e">
        <f t="shared" si="10"/>
        <v>#REF!</v>
      </c>
      <c r="AH8" s="35">
        <f t="shared" si="11"/>
        <v>100.9983</v>
      </c>
      <c r="AI8" s="9" t="e">
        <f t="shared" si="12"/>
        <v>#REF!</v>
      </c>
      <c r="AJ8" s="36">
        <f>IF(AA8=1,IFERROR(S8/VLOOKUP(F8,[2]战队统计表!A:C,3,0),0),0)</f>
        <v>0.3355350733819738</v>
      </c>
      <c r="AK8" s="34">
        <f t="shared" si="6"/>
        <v>0.66446492661802614</v>
      </c>
      <c r="AL8" s="2">
        <f>IF(D8="顾问",_xlfn.XLOOKUP(F8,[2]战队统计表!A:A,[2]战队统计表!H:H,0),"")</f>
        <v>178.04999999999998</v>
      </c>
    </row>
    <row r="9" spans="1:38" ht="16.5" x14ac:dyDescent="0.2">
      <c r="A9" s="28" t="s">
        <v>30</v>
      </c>
      <c r="B9" s="29">
        <v>468</v>
      </c>
      <c r="C9" s="30" t="s">
        <v>38</v>
      </c>
      <c r="D9" s="31" t="s">
        <v>6</v>
      </c>
      <c r="E9" s="31" t="s">
        <v>40</v>
      </c>
      <c r="F9" s="2" t="str">
        <f t="shared" si="1"/>
        <v>468+冲锋队</v>
      </c>
      <c r="G9" s="2" t="str">
        <f>IFERROR(_xlfn.XLOOKUP(B9,#REF!,#REF!,0),"")</f>
        <v/>
      </c>
      <c r="H9" s="3" t="e">
        <f>_xlfn.XLOOKUP(B9,#REF!,#REF!,0)</f>
        <v>#REF!</v>
      </c>
      <c r="I9" s="3">
        <f>_xlfn.XLOOKUP(E9,[2]新店!B:B,[2]新店!E:E,0)</f>
        <v>0</v>
      </c>
      <c r="J9" s="3">
        <f>_xlfn.XLOOKUP(E9,[2]新店!B:B,[2]新店!F:F,0)</f>
        <v>0</v>
      </c>
      <c r="K9" s="4" t="e">
        <f>IF(H9="新店一阶段",LOOKUP(I9,[2]②判断标准!$M$9:$M$12,[2]②判断标准!$O$9:$O$12),0)</f>
        <v>#REF!</v>
      </c>
      <c r="L9" s="5">
        <f t="shared" si="7"/>
        <v>9464</v>
      </c>
      <c r="M9" s="6">
        <f>_xlfn.XLOOKUP(E9,[2]新店!B:B,[2]新店!G:G,0)</f>
        <v>0</v>
      </c>
      <c r="N9" s="7" t="str">
        <f>LOOKUP(M9,[2]②判断标准!$M$1:$M$4,[2]②判断标准!$O$1:$O$4)</f>
        <v>同老店</v>
      </c>
      <c r="O9" s="6">
        <f>_xlfn.XLOOKUP(E9,[2]新店!B:B,[2]新店!H:H,0)</f>
        <v>0</v>
      </c>
      <c r="P9" s="6">
        <f t="shared" si="8"/>
        <v>9464</v>
      </c>
      <c r="Q9" s="2">
        <f>_xlfn.XLOOKUP(E9,[2]考勤!D:D,[2]考勤!AM:AM,0)</f>
        <v>30</v>
      </c>
      <c r="S9" s="2">
        <f t="shared" si="2"/>
        <v>39434</v>
      </c>
      <c r="T9" s="2">
        <v>9464</v>
      </c>
      <c r="U9" s="2">
        <v>28370</v>
      </c>
      <c r="V9" s="2">
        <v>1600</v>
      </c>
      <c r="W9" s="32">
        <f>_xlfn.XLOOKUP(E9,[2]项目数!C:C,[2]项目数!E:E,0)</f>
        <v>24411.37</v>
      </c>
      <c r="X9" s="32">
        <f>_xlfn.XLOOKUP(E9,[2]项目数!C:C,[2]项目数!D:D,0)</f>
        <v>143</v>
      </c>
      <c r="Y9" s="2">
        <f>_xlfn.XLOOKUP(E9,[2]项目数!C:C,[2]项目数!F:F,0)</f>
        <v>1623</v>
      </c>
      <c r="Z9" s="33">
        <f t="shared" si="3"/>
        <v>1</v>
      </c>
      <c r="AA9" s="33">
        <f t="shared" si="4"/>
        <v>1</v>
      </c>
      <c r="AB9" s="2">
        <f>_xlfn.XLOOKUP(F9,[2]战队统计表!A:A,[2]战队统计表!B:B,0)</f>
        <v>2</v>
      </c>
      <c r="AC9" s="2" t="str">
        <f t="shared" si="9"/>
        <v/>
      </c>
      <c r="AD9" s="8">
        <f>IF(AC9="",_xlfn.XLOOKUP(F9,[2]战队统计表!A:A,[2]战队统计表!D:D,0),0)</f>
        <v>0.04</v>
      </c>
      <c r="AE9" s="34">
        <f>IF(AND(E9="T区",E9="门店T区"),"",IF(AC9="",0,LOOKUP(S9,[2]②判断标准!$B$16:$B$20,[2]②判断标准!$D$16:$D$20)))</f>
        <v>0</v>
      </c>
      <c r="AF9" s="34">
        <f t="shared" si="5"/>
        <v>0.04</v>
      </c>
      <c r="AG9" s="9" t="e">
        <f t="shared" si="10"/>
        <v>#REF!</v>
      </c>
      <c r="AH9" s="35">
        <f t="shared" si="11"/>
        <v>700.73900000000003</v>
      </c>
      <c r="AI9" s="9" t="e">
        <f t="shared" si="12"/>
        <v>#REF!</v>
      </c>
      <c r="AJ9" s="36">
        <f>IF(AA9=1,IFERROR(S9/VLOOKUP(F9,[2]战队统计表!A:C,3,0),0),0)</f>
        <v>0.66446492661802614</v>
      </c>
      <c r="AK9" s="34" t="str">
        <f t="shared" si="6"/>
        <v/>
      </c>
      <c r="AL9" s="2" t="str">
        <f>IF(D9="顾问",_xlfn.XLOOKUP(F9,[2]战队统计表!A:A,[2]战队统计表!H:H,0),"")</f>
        <v/>
      </c>
    </row>
    <row r="10" spans="1:38" ht="16.5" x14ac:dyDescent="0.2">
      <c r="A10" s="28" t="s">
        <v>30</v>
      </c>
      <c r="B10" s="29">
        <v>468</v>
      </c>
      <c r="C10" s="30" t="s">
        <v>38</v>
      </c>
      <c r="D10" s="31" t="s">
        <v>6</v>
      </c>
      <c r="E10" s="31" t="s">
        <v>41</v>
      </c>
      <c r="F10" s="2" t="str">
        <f t="shared" si="1"/>
        <v>468+冲锋队</v>
      </c>
      <c r="G10" s="2" t="str">
        <f>IFERROR(_xlfn.XLOOKUP(B10,#REF!,#REF!,0),"")</f>
        <v/>
      </c>
      <c r="H10" s="3" t="e">
        <f>_xlfn.XLOOKUP(B10,#REF!,#REF!,0)</f>
        <v>#REF!</v>
      </c>
      <c r="I10" s="3">
        <f>_xlfn.XLOOKUP(E10,[2]新店!B:B,[2]新店!E:E,0)</f>
        <v>0</v>
      </c>
      <c r="J10" s="3">
        <f>_xlfn.XLOOKUP(E10,[2]新店!B:B,[2]新店!F:F,0)</f>
        <v>0</v>
      </c>
      <c r="K10" s="4" t="e">
        <f>IF(H10="新店一阶段",LOOKUP(I10,[2]②判断标准!$M$9:$M$12,[2]②判断标准!$O$9:$O$12),0)</f>
        <v>#REF!</v>
      </c>
      <c r="L10" s="5">
        <f t="shared" si="7"/>
        <v>1990</v>
      </c>
      <c r="M10" s="6">
        <f>_xlfn.XLOOKUP(E10,[2]新店!B:B,[2]新店!G:G,0)</f>
        <v>0</v>
      </c>
      <c r="N10" s="7" t="str">
        <f>LOOKUP(M10,[2]②判断标准!$M$1:$M$4,[2]②判断标准!$O$1:$O$4)</f>
        <v>同老店</v>
      </c>
      <c r="O10" s="6">
        <f>_xlfn.XLOOKUP(E10,[2]新店!B:B,[2]新店!H:H,0)</f>
        <v>0</v>
      </c>
      <c r="P10" s="6">
        <f t="shared" si="8"/>
        <v>1990</v>
      </c>
      <c r="Q10" s="2">
        <f>_xlfn.XLOOKUP(E10,[2]考勤!D:D,[2]考勤!AM:AM,0)</f>
        <v>17</v>
      </c>
      <c r="S10" s="2">
        <f t="shared" si="2"/>
        <v>2990</v>
      </c>
      <c r="T10" s="2">
        <v>1990</v>
      </c>
      <c r="U10" s="2">
        <v>1000</v>
      </c>
      <c r="V10" s="2">
        <v>0</v>
      </c>
      <c r="W10" s="32">
        <f>_xlfn.XLOOKUP(E10,[2]项目数!C:C,[2]项目数!E:E,0)</f>
        <v>4908.6000000000004</v>
      </c>
      <c r="X10" s="32">
        <f>_xlfn.XLOOKUP(E10,[2]项目数!C:C,[2]项目数!D:D,0)</f>
        <v>71</v>
      </c>
      <c r="Y10" s="2">
        <f>_xlfn.XLOOKUP(E10,[2]项目数!C:C,[2]项目数!F:F,0)</f>
        <v>868</v>
      </c>
      <c r="Z10" s="33">
        <f t="shared" si="3"/>
        <v>1</v>
      </c>
      <c r="AA10" s="33">
        <f t="shared" si="4"/>
        <v>0</v>
      </c>
      <c r="AB10" s="2">
        <f>_xlfn.XLOOKUP(F10,[2]战队统计表!A:A,[2]战队统计表!B:B,0)</f>
        <v>2</v>
      </c>
      <c r="AC10" s="2">
        <f t="shared" si="9"/>
        <v>1</v>
      </c>
      <c r="AD10" s="8">
        <f>IF(AC10="",_xlfn.XLOOKUP(F10,[2]战队统计表!A:A,[2]战队统计表!D:D,0),0)</f>
        <v>0</v>
      </c>
      <c r="AE10" s="34">
        <f>IF(AND(E10="T区",E10="门店T区"),"",IF(AC10="",0,LOOKUP(S10,[2]②判断标准!$B$16:$B$20,[2]②判断标准!$D$16:$D$20)))</f>
        <v>0</v>
      </c>
      <c r="AF10" s="34">
        <f t="shared" si="5"/>
        <v>0</v>
      </c>
      <c r="AG10" s="9" t="e">
        <f t="shared" si="10"/>
        <v>#REF!</v>
      </c>
      <c r="AH10" s="35">
        <f t="shared" si="11"/>
        <v>0</v>
      </c>
      <c r="AI10" s="9" t="e">
        <f t="shared" si="12"/>
        <v>#REF!</v>
      </c>
      <c r="AJ10" s="36">
        <f>IF(AA10=1,IFERROR(S10/VLOOKUP(F10,[2]战队统计表!A:C,3,0),0),0)</f>
        <v>0</v>
      </c>
      <c r="AK10" s="34" t="str">
        <f t="shared" si="6"/>
        <v/>
      </c>
      <c r="AL10" s="2" t="str">
        <f>IF(D10="顾问",_xlfn.XLOOKUP(F10,[2]战队统计表!A:A,[2]战队统计表!H:H,0),"")</f>
        <v/>
      </c>
    </row>
    <row r="11" spans="1:38" ht="16.5" x14ac:dyDescent="0.2">
      <c r="A11" s="28" t="s">
        <v>30</v>
      </c>
      <c r="B11" s="29">
        <f>B9</f>
        <v>468</v>
      </c>
      <c r="C11" s="30" t="s">
        <v>36</v>
      </c>
      <c r="D11" s="31" t="s">
        <v>36</v>
      </c>
      <c r="E11" s="37" t="s">
        <v>36</v>
      </c>
      <c r="F11" s="2" t="str">
        <f t="shared" si="1"/>
        <v>468+T区</v>
      </c>
      <c r="G11" s="2" t="str">
        <f>IFERROR(_xlfn.XLOOKUP(B11,#REF!,#REF!,0),"")</f>
        <v/>
      </c>
      <c r="H11" s="3" t="e">
        <f>_xlfn.XLOOKUP(B11,#REF!,#REF!,0)</f>
        <v>#REF!</v>
      </c>
      <c r="I11" s="3">
        <f>_xlfn.XLOOKUP(E11,[2]新店!B:B,[2]新店!E:E,0)</f>
        <v>0</v>
      </c>
      <c r="J11" s="3">
        <f>_xlfn.XLOOKUP(E11,[2]新店!B:B,[2]新店!F:F,0)</f>
        <v>0</v>
      </c>
      <c r="K11" s="4" t="e">
        <f>IF(H11="新店一阶段",LOOKUP(I11,[2]②判断标准!$M$9:$M$12,[2]②判断标准!$O$9:$O$12),0)</f>
        <v>#REF!</v>
      </c>
      <c r="L11" s="5">
        <f t="shared" si="7"/>
        <v>0</v>
      </c>
      <c r="M11" s="6">
        <f>_xlfn.XLOOKUP(E11,[2]新店!B:B,[2]新店!G:G,0)</f>
        <v>0</v>
      </c>
      <c r="N11" s="7" t="str">
        <f>LOOKUP(M11,[2]②判断标准!$M$1:$M$4,[2]②判断标准!$O$1:$O$4)</f>
        <v>同老店</v>
      </c>
      <c r="O11" s="6">
        <f>_xlfn.XLOOKUP(E11,[2]新店!B:B,[2]新店!H:H,0)</f>
        <v>0</v>
      </c>
      <c r="P11" s="6">
        <f t="shared" si="8"/>
        <v>0</v>
      </c>
      <c r="Q11" s="2">
        <f>_xlfn.XLOOKUP(E11,[2]考勤!D:D,[2]考勤!AM:AM,0)</f>
        <v>0</v>
      </c>
      <c r="S11" s="2">
        <f t="shared" si="2"/>
        <v>0</v>
      </c>
      <c r="T11" s="2">
        <v>0</v>
      </c>
      <c r="U11" s="2">
        <v>0</v>
      </c>
      <c r="V11" s="2">
        <v>0</v>
      </c>
      <c r="W11" s="32">
        <f>_xlfn.XLOOKUP(E11,[2]项目数!C:C,[2]项目数!E:E,0)</f>
        <v>0</v>
      </c>
      <c r="X11" s="32">
        <f>_xlfn.XLOOKUP(E11,[2]项目数!C:C,[2]项目数!D:D,0)</f>
        <v>0</v>
      </c>
      <c r="Y11" s="2">
        <f>_xlfn.XLOOKUP(E11,[2]项目数!C:C,[2]项目数!F:F,0)</f>
        <v>0</v>
      </c>
      <c r="Z11" s="33" t="str">
        <f t="shared" si="3"/>
        <v>不属于战队</v>
      </c>
      <c r="AA11" s="33">
        <f t="shared" si="4"/>
        <v>0</v>
      </c>
      <c r="AB11" s="2">
        <f>_xlfn.XLOOKUP(F11,[2]战队统计表!A:A,[2]战队统计表!B:B,0)</f>
        <v>0</v>
      </c>
      <c r="AC11" s="2">
        <f t="shared" si="9"/>
        <v>1</v>
      </c>
      <c r="AD11" s="8">
        <f>IF(AC11="",_xlfn.XLOOKUP(F11,[2]战队统计表!A:A,[2]战队统计表!D:D,0),0)</f>
        <v>0</v>
      </c>
      <c r="AE11" s="34">
        <f>IF(AND(E11="T区",E11="门店T区"),"",IF(AC11="",0,LOOKUP(S11,[2]②判断标准!$B$16:$B$20,[2]②判断标准!$D$16:$D$20)))</f>
        <v>0</v>
      </c>
      <c r="AF11" s="34">
        <f t="shared" si="5"/>
        <v>0</v>
      </c>
      <c r="AG11" s="9" t="e">
        <f t="shared" si="10"/>
        <v>#REF!</v>
      </c>
      <c r="AH11" s="35">
        <f t="shared" si="11"/>
        <v>0</v>
      </c>
      <c r="AI11" s="9" t="e">
        <f t="shared" si="12"/>
        <v>#REF!</v>
      </c>
      <c r="AJ11" s="36">
        <f>IF(AA11=1,IFERROR(S11/VLOOKUP(F11,[2]战队统计表!A:C,3,0),0),0)</f>
        <v>0</v>
      </c>
      <c r="AK11" s="34" t="str">
        <f t="shared" si="6"/>
        <v/>
      </c>
      <c r="AL11" s="2" t="str">
        <f>IF(D11="顾问",_xlfn.XLOOKUP(F11,[2]战队统计表!A:A,[2]战队统计表!H:H,0),"")</f>
        <v/>
      </c>
    </row>
    <row r="12" spans="1:38" ht="16.5" x14ac:dyDescent="0.2">
      <c r="A12" s="28" t="s">
        <v>30</v>
      </c>
      <c r="B12" s="29">
        <f>B10</f>
        <v>468</v>
      </c>
      <c r="C12" s="38" t="s">
        <v>42</v>
      </c>
      <c r="D12" s="39" t="s">
        <v>42</v>
      </c>
      <c r="E12" s="39" t="s">
        <v>42</v>
      </c>
      <c r="F12" s="2" t="str">
        <f t="shared" si="1"/>
        <v>468+门店T区</v>
      </c>
      <c r="G12" s="2" t="str">
        <f>IFERROR(_xlfn.XLOOKUP(B12,#REF!,#REF!,0),"")</f>
        <v/>
      </c>
      <c r="H12" s="3" t="e">
        <f>_xlfn.XLOOKUP(B12,#REF!,#REF!,0)</f>
        <v>#REF!</v>
      </c>
      <c r="I12" s="3">
        <f>_xlfn.XLOOKUP(E12,[2]新店!B:B,[2]新店!E:E,0)</f>
        <v>0</v>
      </c>
      <c r="J12" s="3">
        <f>_xlfn.XLOOKUP(E12,[2]新店!B:B,[2]新店!F:F,0)</f>
        <v>0</v>
      </c>
      <c r="K12" s="4" t="e">
        <f>IF(H12="新店一阶段",LOOKUP(I12,[2]②判断标准!$M$9:$M$12,[2]②判断标准!$O$9:$O$12),0)</f>
        <v>#REF!</v>
      </c>
      <c r="L12" s="5">
        <f t="shared" si="7"/>
        <v>4000</v>
      </c>
      <c r="M12" s="6">
        <f>_xlfn.XLOOKUP(E12,[2]新店!B:B,[2]新店!G:G,0)</f>
        <v>0</v>
      </c>
      <c r="N12" s="7" t="str">
        <f>LOOKUP(M12,[2]②判断标准!$M$1:$M$4,[2]②判断标准!$O$1:$O$4)</f>
        <v>同老店</v>
      </c>
      <c r="O12" s="6">
        <f>_xlfn.XLOOKUP(E12,[2]新店!B:B,[2]新店!H:H,0)</f>
        <v>0</v>
      </c>
      <c r="P12" s="6">
        <f t="shared" si="8"/>
        <v>4000</v>
      </c>
      <c r="Q12" s="2">
        <f>_xlfn.XLOOKUP(E12,[2]考勤!D:D,[2]考勤!AM:AM,0)</f>
        <v>0</v>
      </c>
      <c r="S12" s="2">
        <f t="shared" si="2"/>
        <v>10000</v>
      </c>
      <c r="T12" s="2">
        <v>4000</v>
      </c>
      <c r="U12" s="2">
        <v>6000</v>
      </c>
      <c r="V12" s="2">
        <v>0</v>
      </c>
      <c r="W12" s="32">
        <f>_xlfn.XLOOKUP(E12,[2]项目数!C:C,[2]项目数!E:E,0)</f>
        <v>0</v>
      </c>
      <c r="X12" s="32">
        <f>_xlfn.XLOOKUP(E12,[2]项目数!C:C,[2]项目数!D:D,0)</f>
        <v>0</v>
      </c>
      <c r="Y12" s="2">
        <f>_xlfn.XLOOKUP(E12,[2]项目数!C:C,[2]项目数!F:F,0)</f>
        <v>0</v>
      </c>
      <c r="Z12" s="33">
        <f t="shared" si="3"/>
        <v>1</v>
      </c>
      <c r="AA12" s="33">
        <f t="shared" si="4"/>
        <v>0</v>
      </c>
      <c r="AB12" s="2">
        <f>_xlfn.XLOOKUP(F12,[2]战队统计表!A:A,[2]战队统计表!B:B,0)</f>
        <v>0</v>
      </c>
      <c r="AC12" s="2">
        <f t="shared" si="9"/>
        <v>1</v>
      </c>
      <c r="AD12" s="8">
        <f>IF(AC12="",_xlfn.XLOOKUP(F12,[2]战队统计表!A:A,[2]战队统计表!D:D,0),0)</f>
        <v>0</v>
      </c>
      <c r="AE12" s="34">
        <f>IF(AND(E12="T区",E12="门店T区"),"",IF(AC12="",0,LOOKUP(S12,[2]②判断标准!$B$16:$B$20,[2]②判断标准!$D$16:$D$20)))</f>
        <v>0.03</v>
      </c>
      <c r="AF12" s="34">
        <f t="shared" si="5"/>
        <v>0.03</v>
      </c>
      <c r="AG12" s="9" t="e">
        <f t="shared" si="10"/>
        <v>#REF!</v>
      </c>
      <c r="AH12" s="35">
        <f t="shared" si="11"/>
        <v>111.15</v>
      </c>
      <c r="AI12" s="9" t="e">
        <f t="shared" si="12"/>
        <v>#REF!</v>
      </c>
      <c r="AJ12" s="36">
        <f>IF(AA12=1,IFERROR(S12/VLOOKUP(F12,[2]战队统计表!A:C,3,0),0),0)</f>
        <v>0</v>
      </c>
      <c r="AK12" s="34" t="str">
        <f t="shared" si="6"/>
        <v/>
      </c>
      <c r="AL12" s="2" t="str">
        <f>IF(D12="顾问",_xlfn.XLOOKUP(F12,[2]战队统计表!A:A,[2]战队统计表!H:H,0),"")</f>
        <v/>
      </c>
    </row>
    <row r="13" spans="1:38" ht="16.5" x14ac:dyDescent="0.2">
      <c r="A13" s="28" t="s">
        <v>30</v>
      </c>
      <c r="B13" s="29" t="s">
        <v>43</v>
      </c>
      <c r="C13" s="30" t="s">
        <v>44</v>
      </c>
      <c r="D13" s="31" t="s">
        <v>32</v>
      </c>
      <c r="E13" s="31" t="s">
        <v>45</v>
      </c>
      <c r="F13" s="2" t="str">
        <f t="shared" si="1"/>
        <v>华润+战狼队</v>
      </c>
      <c r="G13" s="2" t="str">
        <f>IFERROR(_xlfn.XLOOKUP(B13,#REF!,#REF!,0),"")</f>
        <v/>
      </c>
      <c r="H13" s="3" t="e">
        <f>_xlfn.XLOOKUP(B13,#REF!,#REF!,0)</f>
        <v>#REF!</v>
      </c>
      <c r="I13" s="3">
        <f>_xlfn.XLOOKUP(E13,[2]新店!B:B,[2]新店!E:E,0)</f>
        <v>0</v>
      </c>
      <c r="J13" s="3">
        <f>_xlfn.XLOOKUP(E13,[2]新店!B:B,[2]新店!F:F,0)</f>
        <v>0</v>
      </c>
      <c r="K13" s="4" t="e">
        <f>IF(H13="新店一阶段",LOOKUP(I13,[2]②判断标准!$M$9:$M$12,[2]②判断标准!$O$9:$O$12),0)</f>
        <v>#REF!</v>
      </c>
      <c r="L13" s="5">
        <f t="shared" si="7"/>
        <v>11937.6</v>
      </c>
      <c r="M13" s="6">
        <f>_xlfn.XLOOKUP(E13,[2]新店!B:B,[2]新店!G:G,0)</f>
        <v>0</v>
      </c>
      <c r="N13" s="7" t="str">
        <f>LOOKUP(M13,[2]②判断标准!$M$1:$M$4,[2]②判断标准!$O$1:$O$4)</f>
        <v>同老店</v>
      </c>
      <c r="O13" s="6">
        <f>_xlfn.XLOOKUP(E13,[2]新店!B:B,[2]新店!H:H,0)</f>
        <v>0</v>
      </c>
      <c r="P13" s="6">
        <f t="shared" si="8"/>
        <v>11937.6</v>
      </c>
      <c r="Q13" s="2">
        <f>_xlfn.XLOOKUP(E13,[2]考勤!D:D,[2]考勤!AM:AM,0)</f>
        <v>30</v>
      </c>
      <c r="S13" s="2">
        <f t="shared" si="2"/>
        <v>62937.599999999999</v>
      </c>
      <c r="T13" s="2">
        <v>11937.6</v>
      </c>
      <c r="U13" s="2">
        <v>51000</v>
      </c>
      <c r="V13" s="2">
        <v>0</v>
      </c>
      <c r="W13" s="32">
        <f>_xlfn.XLOOKUP(E13,[2]项目数!C:C,[2]项目数!E:E,0)</f>
        <v>100502.08</v>
      </c>
      <c r="X13" s="32">
        <f>_xlfn.XLOOKUP(E13,[2]项目数!C:C,[2]项目数!D:D,0)</f>
        <v>115</v>
      </c>
      <c r="Y13" s="2">
        <f>_xlfn.XLOOKUP(E13,[2]项目数!C:C,[2]项目数!F:F,0)</f>
        <v>1137</v>
      </c>
      <c r="Z13" s="33">
        <f t="shared" si="3"/>
        <v>1</v>
      </c>
      <c r="AA13" s="33">
        <f t="shared" si="4"/>
        <v>1</v>
      </c>
      <c r="AB13" s="2">
        <f>_xlfn.XLOOKUP(F13,[2]战队统计表!A:A,[2]战队统计表!B:B,0)</f>
        <v>3</v>
      </c>
      <c r="AC13" s="2" t="str">
        <f t="shared" si="9"/>
        <v/>
      </c>
      <c r="AD13" s="8">
        <f>IF(AC13="",_xlfn.XLOOKUP(F13,[2]战队统计表!A:A,[2]战队统计表!D:D,0),0)</f>
        <v>0.05</v>
      </c>
      <c r="AE13" s="34">
        <f>IF(AND(E13="T区",E13="门店T区"),"",IF(AC13="",0,LOOKUP(S13,[2]②判断标准!$B$16:$B$20,[2]②判断标准!$D$16:$D$20)))</f>
        <v>0</v>
      </c>
      <c r="AF13" s="34">
        <f t="shared" si="5"/>
        <v>0.05</v>
      </c>
      <c r="AG13" s="9" t="e">
        <f t="shared" si="10"/>
        <v>#REF!</v>
      </c>
      <c r="AH13" s="35">
        <f t="shared" si="11"/>
        <v>1574.625</v>
      </c>
      <c r="AI13" s="9" t="e">
        <f t="shared" si="12"/>
        <v>#REF!</v>
      </c>
      <c r="AJ13" s="36">
        <f>IF(AA13=1,IFERROR(S13/VLOOKUP(F13,[2]战队统计表!A:C,3,0),0),0)</f>
        <v>0.5810779619579769</v>
      </c>
      <c r="AK13" s="34">
        <f t="shared" si="6"/>
        <v>0.4189220380420231</v>
      </c>
      <c r="AL13" s="2">
        <f>IF(D13="顾问",_xlfn.XLOOKUP(F13,[2]战队统计表!A:A,[2]战队统计表!H:H,0),"")</f>
        <v>866.5</v>
      </c>
    </row>
    <row r="14" spans="1:38" ht="16.5" x14ac:dyDescent="0.2">
      <c r="A14" s="28" t="s">
        <v>30</v>
      </c>
      <c r="B14" s="29" t="s">
        <v>43</v>
      </c>
      <c r="C14" s="30" t="s">
        <v>44</v>
      </c>
      <c r="D14" s="31" t="s">
        <v>6</v>
      </c>
      <c r="E14" s="31" t="s">
        <v>46</v>
      </c>
      <c r="F14" s="2" t="str">
        <f t="shared" si="1"/>
        <v>华润+战狼队</v>
      </c>
      <c r="G14" s="2" t="str">
        <f>IFERROR(_xlfn.XLOOKUP(B14,#REF!,#REF!,0),"")</f>
        <v/>
      </c>
      <c r="H14" s="3" t="e">
        <f>_xlfn.XLOOKUP(B14,#REF!,#REF!,0)</f>
        <v>#REF!</v>
      </c>
      <c r="I14" s="3">
        <f>_xlfn.XLOOKUP(E14,[2]新店!B:B,[2]新店!E:E,0)</f>
        <v>0</v>
      </c>
      <c r="J14" s="3">
        <f>_xlfn.XLOOKUP(E14,[2]新店!B:B,[2]新店!F:F,0)</f>
        <v>0</v>
      </c>
      <c r="K14" s="4" t="e">
        <f>IF(H14="新店一阶段",LOOKUP(I14,[2]②判断标准!$M$9:$M$12,[2]②判断标准!$O$9:$O$12),0)</f>
        <v>#REF!</v>
      </c>
      <c r="L14" s="5">
        <f t="shared" si="7"/>
        <v>4000</v>
      </c>
      <c r="M14" s="6">
        <f>_xlfn.XLOOKUP(E14,[2]新店!B:B,[2]新店!G:G,0)</f>
        <v>0</v>
      </c>
      <c r="N14" s="7" t="str">
        <f>LOOKUP(M14,[2]②判断标准!$M$1:$M$4,[2]②判断标准!$O$1:$O$4)</f>
        <v>同老店</v>
      </c>
      <c r="O14" s="6">
        <f>_xlfn.XLOOKUP(E14,[2]新店!B:B,[2]新店!H:H,0)</f>
        <v>0</v>
      </c>
      <c r="P14" s="6">
        <f t="shared" si="8"/>
        <v>4000</v>
      </c>
      <c r="Q14" s="2">
        <f>_xlfn.XLOOKUP(E14,[2]考勤!D:D,[2]考勤!AM:AM,0)</f>
        <v>30</v>
      </c>
      <c r="S14" s="2">
        <f t="shared" si="2"/>
        <v>11430</v>
      </c>
      <c r="T14" s="2">
        <v>4000</v>
      </c>
      <c r="U14" s="2">
        <v>7430</v>
      </c>
      <c r="V14" s="2">
        <v>0</v>
      </c>
      <c r="W14" s="32">
        <f>_xlfn.XLOOKUP(E14,[2]项目数!C:C,[2]项目数!E:E,0)</f>
        <v>10030.74</v>
      </c>
      <c r="X14" s="32">
        <f>_xlfn.XLOOKUP(E14,[2]项目数!C:C,[2]项目数!D:D,0)</f>
        <v>67</v>
      </c>
      <c r="Y14" s="2">
        <f>_xlfn.XLOOKUP(E14,[2]项目数!C:C,[2]项目数!F:F,0)</f>
        <v>901</v>
      </c>
      <c r="Z14" s="33">
        <f t="shared" si="3"/>
        <v>1</v>
      </c>
      <c r="AA14" s="33">
        <f t="shared" si="4"/>
        <v>1</v>
      </c>
      <c r="AB14" s="2">
        <f>_xlfn.XLOOKUP(F14,[2]战队统计表!A:A,[2]战队统计表!B:B,0)</f>
        <v>3</v>
      </c>
      <c r="AC14" s="2" t="str">
        <f t="shared" si="9"/>
        <v/>
      </c>
      <c r="AD14" s="8">
        <f>IF(AC14="",_xlfn.XLOOKUP(F14,[2]战队统计表!A:A,[2]战队统计表!D:D,0),0)</f>
        <v>0.05</v>
      </c>
      <c r="AE14" s="34">
        <f>IF(AND(E14="T区",E14="门店T区"),"",IF(AC14="",0,LOOKUP(S14,[2]②判断标准!$B$16:$B$20,[2]②判断标准!$D$16:$D$20)))</f>
        <v>0</v>
      </c>
      <c r="AF14" s="34">
        <f t="shared" si="5"/>
        <v>0.05</v>
      </c>
      <c r="AG14" s="9" t="e">
        <f t="shared" si="10"/>
        <v>#REF!</v>
      </c>
      <c r="AH14" s="35">
        <f t="shared" si="11"/>
        <v>229.40125</v>
      </c>
      <c r="AI14" s="9" t="e">
        <f t="shared" si="12"/>
        <v>#REF!</v>
      </c>
      <c r="AJ14" s="36">
        <f>IF(AA14=1,IFERROR(S14/VLOOKUP(F14,[2]战队统计表!A:C,3,0),0),0)</f>
        <v>0.10552866815988654</v>
      </c>
      <c r="AK14" s="34" t="str">
        <f t="shared" si="6"/>
        <v/>
      </c>
      <c r="AL14" s="2" t="str">
        <f>IF(D14="顾问",_xlfn.XLOOKUP(F14,[2]战队统计表!A:A,[2]战队统计表!H:H,0),"")</f>
        <v/>
      </c>
    </row>
    <row r="15" spans="1:38" ht="16.5" x14ac:dyDescent="0.2">
      <c r="A15" s="28" t="s">
        <v>30</v>
      </c>
      <c r="B15" s="29" t="s">
        <v>43</v>
      </c>
      <c r="C15" s="30" t="s">
        <v>44</v>
      </c>
      <c r="D15" s="31" t="s">
        <v>6</v>
      </c>
      <c r="E15" s="31" t="s">
        <v>47</v>
      </c>
      <c r="F15" s="2" t="str">
        <f t="shared" si="1"/>
        <v>华润+战狼队</v>
      </c>
      <c r="G15" s="2" t="str">
        <f>IFERROR(_xlfn.XLOOKUP(B15,#REF!,#REF!,0),"")</f>
        <v/>
      </c>
      <c r="H15" s="3" t="e">
        <f>_xlfn.XLOOKUP(B15,#REF!,#REF!,0)</f>
        <v>#REF!</v>
      </c>
      <c r="I15" s="3">
        <f>_xlfn.XLOOKUP(E15,[2]新店!B:B,[2]新店!E:E,0)</f>
        <v>0</v>
      </c>
      <c r="J15" s="3">
        <f>_xlfn.XLOOKUP(E15,[2]新店!B:B,[2]新店!F:F,0)</f>
        <v>0</v>
      </c>
      <c r="K15" s="4" t="e">
        <f>IF(H15="新店一阶段",LOOKUP(I15,[2]②判断标准!$M$9:$M$12,[2]②判断标准!$O$9:$O$12),0)</f>
        <v>#REF!</v>
      </c>
      <c r="L15" s="5">
        <f t="shared" si="7"/>
        <v>14864.2</v>
      </c>
      <c r="M15" s="6">
        <f>_xlfn.XLOOKUP(E15,[2]新店!B:B,[2]新店!G:G,0)</f>
        <v>0</v>
      </c>
      <c r="N15" s="7" t="str">
        <f>LOOKUP(M15,[2]②判断标准!$M$1:$M$4,[2]②判断标准!$O$1:$O$4)</f>
        <v>同老店</v>
      </c>
      <c r="O15" s="6">
        <f>_xlfn.XLOOKUP(E15,[2]新店!B:B,[2]新店!H:H,0)</f>
        <v>0</v>
      </c>
      <c r="P15" s="6">
        <f t="shared" si="8"/>
        <v>14864.2</v>
      </c>
      <c r="Q15" s="2">
        <f>_xlfn.XLOOKUP(E15,[2]考勤!D:D,[2]考勤!AM:AM,0)</f>
        <v>30</v>
      </c>
      <c r="S15" s="2">
        <f t="shared" si="2"/>
        <v>33944.199999999997</v>
      </c>
      <c r="T15" s="2">
        <v>14864.2</v>
      </c>
      <c r="U15" s="2">
        <v>19080</v>
      </c>
      <c r="V15" s="2">
        <v>0</v>
      </c>
      <c r="W15" s="32">
        <f>_xlfn.XLOOKUP(E15,[2]项目数!C:C,[2]项目数!E:E,0)</f>
        <v>19282.61</v>
      </c>
      <c r="X15" s="32">
        <f>_xlfn.XLOOKUP(E15,[2]项目数!C:C,[2]项目数!D:D,0)</f>
        <v>119</v>
      </c>
      <c r="Y15" s="2">
        <f>_xlfn.XLOOKUP(E15,[2]项目数!C:C,[2]项目数!F:F,0)</f>
        <v>1384</v>
      </c>
      <c r="Z15" s="33">
        <f t="shared" si="3"/>
        <v>1</v>
      </c>
      <c r="AA15" s="33">
        <f t="shared" si="4"/>
        <v>1</v>
      </c>
      <c r="AB15" s="2">
        <f>_xlfn.XLOOKUP(F15,[2]战队统计表!A:A,[2]战队统计表!B:B,0)</f>
        <v>3</v>
      </c>
      <c r="AC15" s="2" t="str">
        <f t="shared" si="9"/>
        <v/>
      </c>
      <c r="AD15" s="8">
        <f>IF(AC15="",_xlfn.XLOOKUP(F15,[2]战队统计表!A:A,[2]战队统计表!D:D,0),0)</f>
        <v>0.05</v>
      </c>
      <c r="AE15" s="34">
        <f>IF(AND(E15="T区",E15="门店T区"),"",IF(AC15="",0,LOOKUP(S15,[2]②判断标准!$B$16:$B$20,[2]②判断标准!$D$16:$D$20)))</f>
        <v>0</v>
      </c>
      <c r="AF15" s="34">
        <f t="shared" si="5"/>
        <v>0.05</v>
      </c>
      <c r="AG15" s="9" t="e">
        <f t="shared" si="10"/>
        <v>#REF!</v>
      </c>
      <c r="AH15" s="35">
        <f t="shared" si="11"/>
        <v>589.09500000000003</v>
      </c>
      <c r="AI15" s="9" t="e">
        <f t="shared" si="12"/>
        <v>#REF!</v>
      </c>
      <c r="AJ15" s="36">
        <f>IF(AA15=1,IFERROR(S15/VLOOKUP(F15,[2]战队统计表!A:C,3,0),0),0)</f>
        <v>0.31339336988213656</v>
      </c>
      <c r="AK15" s="34" t="str">
        <f t="shared" si="6"/>
        <v/>
      </c>
      <c r="AL15" s="2" t="str">
        <f>IF(D15="顾问",_xlfn.XLOOKUP(F15,[2]战队统计表!A:A,[2]战队统计表!H:H,0),"")</f>
        <v/>
      </c>
    </row>
    <row r="16" spans="1:38" ht="16.5" x14ac:dyDescent="0.2">
      <c r="A16" s="28" t="s">
        <v>30</v>
      </c>
      <c r="B16" s="29" t="str">
        <f>B14</f>
        <v>华润</v>
      </c>
      <c r="C16" s="30" t="s">
        <v>36</v>
      </c>
      <c r="D16" s="31" t="s">
        <v>36</v>
      </c>
      <c r="E16" s="31" t="s">
        <v>36</v>
      </c>
      <c r="F16" s="2" t="str">
        <f t="shared" si="1"/>
        <v>华润+T区</v>
      </c>
      <c r="G16" s="2" t="str">
        <f>IFERROR(_xlfn.XLOOKUP(B16,#REF!,#REF!,0),"")</f>
        <v/>
      </c>
      <c r="H16" s="3" t="e">
        <f>_xlfn.XLOOKUP(B16,#REF!,#REF!,0)</f>
        <v>#REF!</v>
      </c>
      <c r="I16" s="3">
        <f>_xlfn.XLOOKUP(E16,[2]新店!B:B,[2]新店!E:E,0)</f>
        <v>0</v>
      </c>
      <c r="J16" s="3">
        <f>_xlfn.XLOOKUP(E16,[2]新店!B:B,[2]新店!F:F,0)</f>
        <v>0</v>
      </c>
      <c r="K16" s="4" t="e">
        <f>IF(H16="新店一阶段",LOOKUP(I16,[2]②判断标准!$M$9:$M$12,[2]②判断标准!$O$9:$O$12),0)</f>
        <v>#REF!</v>
      </c>
      <c r="L16" s="5">
        <f t="shared" si="7"/>
        <v>0</v>
      </c>
      <c r="M16" s="6">
        <f>_xlfn.XLOOKUP(E16,[2]新店!B:B,[2]新店!G:G,0)</f>
        <v>0</v>
      </c>
      <c r="N16" s="7" t="str">
        <f>LOOKUP(M16,[2]②判断标准!$M$1:$M$4,[2]②判断标准!$O$1:$O$4)</f>
        <v>同老店</v>
      </c>
      <c r="O16" s="6">
        <f>_xlfn.XLOOKUP(E16,[2]新店!B:B,[2]新店!H:H,0)</f>
        <v>0</v>
      </c>
      <c r="P16" s="6">
        <f t="shared" si="8"/>
        <v>0</v>
      </c>
      <c r="Q16" s="2">
        <f>_xlfn.XLOOKUP(E16,[2]考勤!D:D,[2]考勤!AM:AM,0)</f>
        <v>0</v>
      </c>
      <c r="S16" s="2">
        <f t="shared" si="2"/>
        <v>0</v>
      </c>
      <c r="T16" s="2">
        <v>0</v>
      </c>
      <c r="U16" s="2">
        <v>0</v>
      </c>
      <c r="V16" s="2">
        <v>0</v>
      </c>
      <c r="W16" s="32">
        <f>_xlfn.XLOOKUP(E16,[2]项目数!C:C,[2]项目数!E:E,0)</f>
        <v>0</v>
      </c>
      <c r="X16" s="32">
        <f>_xlfn.XLOOKUP(E16,[2]项目数!C:C,[2]项目数!D:D,0)</f>
        <v>0</v>
      </c>
      <c r="Y16" s="2">
        <f>_xlfn.XLOOKUP(E16,[2]项目数!C:C,[2]项目数!F:F,0)</f>
        <v>0</v>
      </c>
      <c r="Z16" s="33" t="str">
        <f t="shared" si="3"/>
        <v>不属于战队</v>
      </c>
      <c r="AA16" s="33">
        <f t="shared" si="4"/>
        <v>0</v>
      </c>
      <c r="AB16" s="2">
        <f>_xlfn.XLOOKUP(F16,[2]战队统计表!A:A,[2]战队统计表!B:B,0)</f>
        <v>0</v>
      </c>
      <c r="AC16" s="2">
        <f t="shared" si="9"/>
        <v>1</v>
      </c>
      <c r="AD16" s="8">
        <f>IF(AC16="",_xlfn.XLOOKUP(F16,[2]战队统计表!A:A,[2]战队统计表!D:D,0),0)</f>
        <v>0</v>
      </c>
      <c r="AE16" s="34">
        <f>IF(AND(E16="T区",E16="门店T区"),"",IF(AC16="",0,LOOKUP(S16,[2]②判断标准!$B$16:$B$20,[2]②判断标准!$D$16:$D$20)))</f>
        <v>0</v>
      </c>
      <c r="AF16" s="34">
        <f t="shared" si="5"/>
        <v>0</v>
      </c>
      <c r="AG16" s="9" t="e">
        <f t="shared" si="10"/>
        <v>#REF!</v>
      </c>
      <c r="AH16" s="35">
        <f t="shared" si="11"/>
        <v>0</v>
      </c>
      <c r="AI16" s="9" t="e">
        <f t="shared" si="12"/>
        <v>#REF!</v>
      </c>
      <c r="AJ16" s="36">
        <f>IF(AA16=1,IFERROR(S16/VLOOKUP(F16,[2]战队统计表!A:C,3,0),0),0)</f>
        <v>0</v>
      </c>
      <c r="AK16" s="34" t="str">
        <f t="shared" si="6"/>
        <v/>
      </c>
      <c r="AL16" s="2" t="str">
        <f>IF(D16="顾问",_xlfn.XLOOKUP(F16,[2]战队统计表!A:A,[2]战队统计表!H:H,0),"")</f>
        <v/>
      </c>
    </row>
    <row r="17" spans="1:38" ht="16.5" x14ac:dyDescent="0.2">
      <c r="A17" s="28" t="s">
        <v>30</v>
      </c>
      <c r="B17" s="29" t="s">
        <v>43</v>
      </c>
      <c r="C17" s="30" t="s">
        <v>49</v>
      </c>
      <c r="D17" s="31" t="s">
        <v>32</v>
      </c>
      <c r="E17" s="31" t="s">
        <v>50</v>
      </c>
      <c r="F17" s="2" t="str">
        <f t="shared" si="1"/>
        <v>华润+飞跃队</v>
      </c>
      <c r="G17" s="2" t="str">
        <f>IFERROR(_xlfn.XLOOKUP(B17,#REF!,#REF!,0),"")</f>
        <v/>
      </c>
      <c r="H17" s="3" t="e">
        <f>_xlfn.XLOOKUP(B17,#REF!,#REF!,0)</f>
        <v>#REF!</v>
      </c>
      <c r="I17" s="3">
        <f>_xlfn.XLOOKUP(E17,[2]新店!B:B,[2]新店!E:E,0)</f>
        <v>0</v>
      </c>
      <c r="J17" s="3">
        <f>_xlfn.XLOOKUP(E17,[2]新店!B:B,[2]新店!F:F,0)</f>
        <v>0</v>
      </c>
      <c r="K17" s="4" t="e">
        <f>IF(H17="新店一阶段",LOOKUP(I17,[2]②判断标准!$M$9:$M$12,[2]②判断标准!$O$9:$O$12),0)</f>
        <v>#REF!</v>
      </c>
      <c r="L17" s="5">
        <f t="shared" si="7"/>
        <v>9978</v>
      </c>
      <c r="M17" s="6">
        <f>_xlfn.XLOOKUP(E17,[2]新店!B:B,[2]新店!G:G,0)</f>
        <v>0</v>
      </c>
      <c r="N17" s="7" t="str">
        <f>LOOKUP(M17,[2]②判断标准!$M$1:$M$4,[2]②判断标准!$O$1:$O$4)</f>
        <v>同老店</v>
      </c>
      <c r="O17" s="6">
        <f>_xlfn.XLOOKUP(E17,[2]新店!B:B,[2]新店!H:H,0)</f>
        <v>0</v>
      </c>
      <c r="P17" s="6">
        <f t="shared" si="8"/>
        <v>9978</v>
      </c>
      <c r="Q17" s="2">
        <f>_xlfn.XLOOKUP(E17,[2]考勤!D:D,[2]考勤!AM:AM,0)</f>
        <v>30</v>
      </c>
      <c r="S17" s="2">
        <f t="shared" si="2"/>
        <v>56218</v>
      </c>
      <c r="T17" s="2">
        <v>9978</v>
      </c>
      <c r="U17" s="2">
        <v>45620</v>
      </c>
      <c r="V17" s="2">
        <v>620</v>
      </c>
      <c r="W17" s="32">
        <f>_xlfn.XLOOKUP(E17,[2]项目数!C:C,[2]项目数!E:E,0)</f>
        <v>66153.23</v>
      </c>
      <c r="X17" s="32">
        <f>_xlfn.XLOOKUP(E17,[2]项目数!C:C,[2]项目数!D:D,0)</f>
        <v>131</v>
      </c>
      <c r="Y17" s="2">
        <f>_xlfn.XLOOKUP(E17,[2]项目数!C:C,[2]项目数!F:F,0)</f>
        <v>1448</v>
      </c>
      <c r="Z17" s="33">
        <f t="shared" si="3"/>
        <v>1</v>
      </c>
      <c r="AA17" s="33">
        <f t="shared" si="4"/>
        <v>1</v>
      </c>
      <c r="AB17" s="2">
        <f>_xlfn.XLOOKUP(F17,[2]战队统计表!A:A,[2]战队统计表!B:B,0)</f>
        <v>2</v>
      </c>
      <c r="AC17" s="2" t="str">
        <f t="shared" si="9"/>
        <v/>
      </c>
      <c r="AD17" s="8">
        <f>IF(AC17="",_xlfn.XLOOKUP(F17,[2]战队统计表!A:A,[2]战队统计表!D:D,0),0)</f>
        <v>0.05</v>
      </c>
      <c r="AE17" s="34">
        <f>IF(AND(E17="T区",E17="门店T区"),"",IF(AC17="",0,LOOKUP(S17,[2]②判断标准!$B$16:$B$20,[2]②判断标准!$D$16:$D$20)))</f>
        <v>0</v>
      </c>
      <c r="AF17" s="34">
        <f t="shared" si="5"/>
        <v>0.05</v>
      </c>
      <c r="AG17" s="9" t="e">
        <f t="shared" si="10"/>
        <v>#REF!</v>
      </c>
      <c r="AH17" s="35">
        <f t="shared" si="11"/>
        <v>1408.5174999999999</v>
      </c>
      <c r="AI17" s="9" t="e">
        <f t="shared" si="12"/>
        <v>#REF!</v>
      </c>
      <c r="AJ17" s="36">
        <f>IF(AA17=1,IFERROR(S17/VLOOKUP(F17,[2]战队统计表!A:C,3,0),0),0)</f>
        <v>0.92121390882574639</v>
      </c>
      <c r="AK17" s="34">
        <f t="shared" si="6"/>
        <v>7.87860911742536E-2</v>
      </c>
      <c r="AL17" s="2">
        <f>IF(D17="顾问",_xlfn.XLOOKUP(F17,[2]战队统计表!A:A,[2]战队统计表!H:H,0),"")</f>
        <v>0</v>
      </c>
    </row>
    <row r="18" spans="1:38" ht="16.5" x14ac:dyDescent="0.2">
      <c r="A18" s="40" t="s">
        <v>30</v>
      </c>
      <c r="B18" s="41" t="s">
        <v>43</v>
      </c>
      <c r="C18" s="42" t="s">
        <v>49</v>
      </c>
      <c r="D18" s="43" t="s">
        <v>6</v>
      </c>
      <c r="E18" s="43" t="s">
        <v>51</v>
      </c>
      <c r="F18" s="44" t="str">
        <f t="shared" si="1"/>
        <v>华润+飞跃队</v>
      </c>
      <c r="G18" s="44" t="str">
        <f>IFERROR(_xlfn.XLOOKUP(B18,#REF!,#REF!,0),"")</f>
        <v/>
      </c>
      <c r="H18" s="3" t="e">
        <f>_xlfn.XLOOKUP(B18,#REF!,#REF!,0)</f>
        <v>#REF!</v>
      </c>
      <c r="I18" s="3">
        <f>_xlfn.XLOOKUP(E18,[2]新店!B:B,[2]新店!E:E,0)</f>
        <v>0</v>
      </c>
      <c r="J18" s="3">
        <f>_xlfn.XLOOKUP(E18,[2]新店!B:B,[2]新店!F:F,0)</f>
        <v>0</v>
      </c>
      <c r="K18" s="4" t="e">
        <f>IF(H18="新店一阶段",LOOKUP(I18,[2]②判断标准!$M$9:$M$12,[2]②判断标准!$O$9:$O$12),0)</f>
        <v>#REF!</v>
      </c>
      <c r="L18" s="5">
        <f t="shared" si="7"/>
        <v>4808</v>
      </c>
      <c r="M18" s="6">
        <f>_xlfn.XLOOKUP(E18,[2]新店!B:B,[2]新店!G:G,0)</f>
        <v>0</v>
      </c>
      <c r="N18" s="7" t="str">
        <f>LOOKUP(M18,[2]②判断标准!$M$1:$M$4,[2]②判断标准!$O$1:$O$4)</f>
        <v>同老店</v>
      </c>
      <c r="O18" s="6">
        <f>_xlfn.XLOOKUP(E18,[2]新店!B:B,[2]新店!H:H,0)</f>
        <v>0</v>
      </c>
      <c r="P18" s="6">
        <f t="shared" si="8"/>
        <v>4808</v>
      </c>
      <c r="Q18" s="2">
        <f>_xlfn.XLOOKUP(E18,[2]考勤!D:D,[2]考勤!AM:AM,0)</f>
        <v>30</v>
      </c>
      <c r="R18" s="44"/>
      <c r="S18" s="44">
        <f t="shared" si="2"/>
        <v>4808</v>
      </c>
      <c r="T18" s="44">
        <v>4808</v>
      </c>
      <c r="U18" s="44">
        <v>0</v>
      </c>
      <c r="V18" s="44">
        <v>0</v>
      </c>
      <c r="W18" s="45">
        <f>_xlfn.XLOOKUP(E18,[2]项目数!C:C,[2]项目数!E:E,0)</f>
        <v>8444.74</v>
      </c>
      <c r="X18" s="32">
        <f>_xlfn.XLOOKUP(E18,[2]项目数!C:C,[2]项目数!D:D,0)</f>
        <v>80</v>
      </c>
      <c r="Y18" s="2">
        <f>_xlfn.XLOOKUP(E18,[2]项目数!C:C,[2]项目数!F:F,0)</f>
        <v>952</v>
      </c>
      <c r="Z18" s="33">
        <f t="shared" si="3"/>
        <v>1</v>
      </c>
      <c r="AA18" s="33">
        <f t="shared" si="4"/>
        <v>1</v>
      </c>
      <c r="AB18" s="2">
        <f>_xlfn.XLOOKUP(F18,[2]战队统计表!A:A,[2]战队统计表!B:B,0)</f>
        <v>2</v>
      </c>
      <c r="AC18" s="2" t="str">
        <f t="shared" si="9"/>
        <v/>
      </c>
      <c r="AD18" s="8">
        <f>IF(AC18="",_xlfn.XLOOKUP(F18,[2]战队统计表!A:A,[2]战队统计表!D:D,0),0)</f>
        <v>0.05</v>
      </c>
      <c r="AE18" s="34">
        <f>IF(AND(E18="T区",E18="门店T区"),"",IF(AC18="",0,LOOKUP(S18,[2]②判断标准!$B$16:$B$20,[2]②判断标准!$D$16:$D$20)))</f>
        <v>0</v>
      </c>
      <c r="AF18" s="34">
        <f t="shared" si="5"/>
        <v>0.05</v>
      </c>
      <c r="AG18" s="9" t="e">
        <f t="shared" si="10"/>
        <v>#REF!</v>
      </c>
      <c r="AH18" s="35">
        <f t="shared" si="11"/>
        <v>0</v>
      </c>
      <c r="AI18" s="9" t="e">
        <f t="shared" si="12"/>
        <v>#REF!</v>
      </c>
      <c r="AJ18" s="36">
        <f>IF(AA18=1,IFERROR(S18/VLOOKUP(F18,[2]战队统计表!A:C,3,0),0),0)</f>
        <v>7.87860911742536E-2</v>
      </c>
      <c r="AK18" s="34" t="str">
        <f t="shared" si="6"/>
        <v/>
      </c>
      <c r="AL18" s="2" t="str">
        <f>IF(D18="顾问",_xlfn.XLOOKUP(F18,[2]战队统计表!A:A,[2]战队统计表!H:H,0),"")</f>
        <v/>
      </c>
    </row>
    <row r="19" spans="1:38" ht="16.5" x14ac:dyDescent="0.2">
      <c r="A19" s="28" t="s">
        <v>30</v>
      </c>
      <c r="B19" s="29" t="s">
        <v>43</v>
      </c>
      <c r="C19" s="46" t="s">
        <v>49</v>
      </c>
      <c r="D19" s="47" t="s">
        <v>6</v>
      </c>
      <c r="E19" s="47" t="s">
        <v>52</v>
      </c>
      <c r="F19" s="2" t="str">
        <f t="shared" si="1"/>
        <v>华润+飞跃队</v>
      </c>
      <c r="G19" s="2" t="str">
        <f>IFERROR(_xlfn.XLOOKUP(B19,#REF!,#REF!,0),"")</f>
        <v/>
      </c>
      <c r="H19" s="3" t="e">
        <f>_xlfn.XLOOKUP(B19,#REF!,#REF!,0)</f>
        <v>#REF!</v>
      </c>
      <c r="I19" s="3">
        <f>_xlfn.XLOOKUP(E19,[2]新店!B:B,[2]新店!E:E,0)</f>
        <v>0</v>
      </c>
      <c r="J19" s="3">
        <f>_xlfn.XLOOKUP(E19,[2]新店!B:B,[2]新店!F:F,0)</f>
        <v>0</v>
      </c>
      <c r="K19" s="4" t="e">
        <f>IF(H19="新店一阶段",LOOKUP(I19,[2]②判断标准!$M$9:$M$12,[2]②判断标准!$O$9:$O$12),0)</f>
        <v>#REF!</v>
      </c>
      <c r="L19" s="5">
        <f t="shared" si="7"/>
        <v>1098</v>
      </c>
      <c r="M19" s="6">
        <f>_xlfn.XLOOKUP(E19,[2]新店!B:B,[2]新店!G:G,0)</f>
        <v>0</v>
      </c>
      <c r="N19" s="7" t="str">
        <f>LOOKUP(M19,[2]②判断标准!$M$1:$M$4,[2]②判断标准!$O$1:$O$4)</f>
        <v>同老店</v>
      </c>
      <c r="O19" s="6">
        <f>_xlfn.XLOOKUP(E19,[2]新店!B:B,[2]新店!H:H,0)</f>
        <v>0</v>
      </c>
      <c r="P19" s="6">
        <f t="shared" si="8"/>
        <v>1098</v>
      </c>
      <c r="Q19" s="2">
        <f>_xlfn.XLOOKUP(E19,[2]考勤!D:D,[2]考勤!AM:AM,0)</f>
        <v>6</v>
      </c>
      <c r="S19" s="2">
        <f t="shared" si="2"/>
        <v>1098</v>
      </c>
      <c r="T19" s="2">
        <v>1098</v>
      </c>
      <c r="U19" s="2">
        <v>0</v>
      </c>
      <c r="V19" s="2">
        <v>0</v>
      </c>
      <c r="W19" s="32">
        <f>_xlfn.XLOOKUP(E19,[2]项目数!C:C,[2]项目数!E:E,0)</f>
        <v>757.2</v>
      </c>
      <c r="X19" s="32">
        <f>_xlfn.XLOOKUP(E19,[2]项目数!C:C,[2]项目数!D:D,0)</f>
        <v>12</v>
      </c>
      <c r="Y19" s="2">
        <f>_xlfn.XLOOKUP(E19,[2]项目数!C:C,[2]项目数!F:F,0)</f>
        <v>178</v>
      </c>
      <c r="Z19" s="33">
        <f t="shared" si="3"/>
        <v>1</v>
      </c>
      <c r="AA19" s="33">
        <f t="shared" si="4"/>
        <v>0</v>
      </c>
      <c r="AB19" s="2">
        <f>_xlfn.XLOOKUP(F19,[2]战队统计表!A:A,[2]战队统计表!B:B,0)</f>
        <v>2</v>
      </c>
      <c r="AC19" s="2">
        <f t="shared" si="9"/>
        <v>1</v>
      </c>
      <c r="AD19" s="8">
        <f>IF(AC19="",_xlfn.XLOOKUP(F19,[2]战队统计表!A:A,[2]战队统计表!D:D,0),0)</f>
        <v>0</v>
      </c>
      <c r="AE19" s="34">
        <f>IF(AND(E19="T区",E19="门店T区"),"",IF(AC19="",0,LOOKUP(S19,[2]②判断标准!$B$16:$B$20,[2]②判断标准!$D$16:$D$20)))</f>
        <v>0</v>
      </c>
      <c r="AF19" s="34">
        <f t="shared" si="5"/>
        <v>0</v>
      </c>
      <c r="AG19" s="9" t="e">
        <f t="shared" si="10"/>
        <v>#REF!</v>
      </c>
      <c r="AH19" s="35">
        <f t="shared" si="11"/>
        <v>0</v>
      </c>
      <c r="AI19" s="9" t="e">
        <f t="shared" si="12"/>
        <v>#REF!</v>
      </c>
      <c r="AJ19" s="36">
        <f>IF(AA19=1,IFERROR(S19/VLOOKUP(F19,[2]战队统计表!A:C,3,0),0),0)</f>
        <v>0</v>
      </c>
      <c r="AK19" s="34" t="str">
        <f t="shared" si="6"/>
        <v/>
      </c>
      <c r="AL19" s="2" t="str">
        <f>IF(D19="顾问",_xlfn.XLOOKUP(F19,[2]战队统计表!A:A,[2]战队统计表!H:H,0),"")</f>
        <v/>
      </c>
    </row>
    <row r="20" spans="1:38" ht="16.5" x14ac:dyDescent="0.2">
      <c r="A20" s="28" t="s">
        <v>30</v>
      </c>
      <c r="B20" s="29" t="s">
        <v>43</v>
      </c>
      <c r="C20" s="30" t="s">
        <v>36</v>
      </c>
      <c r="D20" s="31" t="s">
        <v>36</v>
      </c>
      <c r="E20" s="31" t="s">
        <v>36</v>
      </c>
      <c r="F20" s="2" t="str">
        <f t="shared" si="1"/>
        <v>华润+T区</v>
      </c>
      <c r="G20" s="2" t="str">
        <f>IFERROR(_xlfn.XLOOKUP(B20,#REF!,#REF!,0),"")</f>
        <v/>
      </c>
      <c r="H20" s="3" t="e">
        <f>_xlfn.XLOOKUP(B20,#REF!,#REF!,0)</f>
        <v>#REF!</v>
      </c>
      <c r="I20" s="3">
        <f>_xlfn.XLOOKUP(E20,[2]新店!B:B,[2]新店!E:E,0)</f>
        <v>0</v>
      </c>
      <c r="J20" s="3">
        <f>_xlfn.XLOOKUP(E20,[2]新店!B:B,[2]新店!F:F,0)</f>
        <v>0</v>
      </c>
      <c r="K20" s="4" t="e">
        <f>IF(H20="新店一阶段",LOOKUP(I20,[2]②判断标准!$M$9:$M$12,[2]②判断标准!$O$9:$O$12),0)</f>
        <v>#REF!</v>
      </c>
      <c r="L20" s="5">
        <f t="shared" si="7"/>
        <v>0</v>
      </c>
      <c r="M20" s="6">
        <f>_xlfn.XLOOKUP(E20,[2]新店!B:B,[2]新店!G:G,0)</f>
        <v>0</v>
      </c>
      <c r="N20" s="7" t="str">
        <f>LOOKUP(M20,[2]②判断标准!$M$1:$M$4,[2]②判断标准!$O$1:$O$4)</f>
        <v>同老店</v>
      </c>
      <c r="O20" s="6">
        <f>_xlfn.XLOOKUP(E20,[2]新店!B:B,[2]新店!H:H,0)</f>
        <v>0</v>
      </c>
      <c r="P20" s="6">
        <f t="shared" si="8"/>
        <v>0</v>
      </c>
      <c r="Q20" s="2">
        <f>_xlfn.XLOOKUP(E20,[2]考勤!D:D,[2]考勤!AM:AM,0)</f>
        <v>0</v>
      </c>
      <c r="S20" s="2">
        <f t="shared" si="2"/>
        <v>0</v>
      </c>
      <c r="T20" s="2">
        <v>0</v>
      </c>
      <c r="U20" s="2">
        <v>0</v>
      </c>
      <c r="V20" s="2">
        <v>0</v>
      </c>
      <c r="W20" s="32">
        <f>_xlfn.XLOOKUP(E20,[2]项目数!C:C,[2]项目数!E:E,0)</f>
        <v>0</v>
      </c>
      <c r="X20" s="32">
        <f>_xlfn.XLOOKUP(E20,[2]项目数!C:C,[2]项目数!D:D,0)</f>
        <v>0</v>
      </c>
      <c r="Y20" s="2">
        <f>_xlfn.XLOOKUP(E20,[2]项目数!C:C,[2]项目数!F:F,0)</f>
        <v>0</v>
      </c>
      <c r="Z20" s="33" t="str">
        <f t="shared" si="3"/>
        <v>不属于战队</v>
      </c>
      <c r="AA20" s="33">
        <f t="shared" si="4"/>
        <v>0</v>
      </c>
      <c r="AB20" s="2">
        <f>_xlfn.XLOOKUP(F20,[2]战队统计表!A:A,[2]战队统计表!B:B,0)</f>
        <v>0</v>
      </c>
      <c r="AC20" s="2">
        <f t="shared" si="9"/>
        <v>1</v>
      </c>
      <c r="AD20" s="8">
        <f>IF(AC20="",_xlfn.XLOOKUP(F20,[2]战队统计表!A:A,[2]战队统计表!D:D,0),0)</f>
        <v>0</v>
      </c>
      <c r="AE20" s="34">
        <f>IF(AND(E20="T区",E20="门店T区"),"",IF(AC20="",0,LOOKUP(S20,[2]②判断标准!$B$16:$B$20,[2]②判断标准!$D$16:$D$20)))</f>
        <v>0</v>
      </c>
      <c r="AF20" s="34">
        <f t="shared" si="5"/>
        <v>0</v>
      </c>
      <c r="AG20" s="9" t="e">
        <f t="shared" si="10"/>
        <v>#REF!</v>
      </c>
      <c r="AH20" s="35">
        <f t="shared" si="11"/>
        <v>0</v>
      </c>
      <c r="AI20" s="9" t="e">
        <f t="shared" si="12"/>
        <v>#REF!</v>
      </c>
      <c r="AJ20" s="36">
        <f>IF(AA20=1,IFERROR(S20/VLOOKUP(F20,[2]战队统计表!A:C,3,0),0),0)</f>
        <v>0</v>
      </c>
      <c r="AK20" s="34" t="str">
        <f t="shared" si="6"/>
        <v/>
      </c>
      <c r="AL20" s="2" t="str">
        <f>IF(D20="顾问",_xlfn.XLOOKUP(F20,[2]战队统计表!A:A,[2]战队统计表!H:H,0),"")</f>
        <v/>
      </c>
    </row>
    <row r="21" spans="1:38" ht="16.5" x14ac:dyDescent="0.2">
      <c r="A21" s="28" t="s">
        <v>30</v>
      </c>
      <c r="B21" s="29" t="s">
        <v>43</v>
      </c>
      <c r="C21" s="30" t="s">
        <v>53</v>
      </c>
      <c r="D21" s="31" t="s">
        <v>6</v>
      </c>
      <c r="E21" s="47" t="s">
        <v>54</v>
      </c>
      <c r="F21" s="2" t="str">
        <f t="shared" si="1"/>
        <v>华润+单人</v>
      </c>
      <c r="G21" s="2" t="str">
        <f>IFERROR(_xlfn.XLOOKUP(B21,#REF!,#REF!,0),"")</f>
        <v/>
      </c>
      <c r="H21" s="3" t="e">
        <f>_xlfn.XLOOKUP(B21,#REF!,#REF!,0)</f>
        <v>#REF!</v>
      </c>
      <c r="I21" s="3">
        <f>_xlfn.XLOOKUP(E21,[2]新店!B:B,[2]新店!E:E,0)</f>
        <v>0</v>
      </c>
      <c r="J21" s="3">
        <f>_xlfn.XLOOKUP(E21,[2]新店!B:B,[2]新店!F:F,0)</f>
        <v>0</v>
      </c>
      <c r="K21" s="4" t="e">
        <f>IF(H21="新店一阶段",LOOKUP(I21,[2]②判断标准!$M$9:$M$12,[2]②判断标准!$O$9:$O$12),0)</f>
        <v>#REF!</v>
      </c>
      <c r="L21" s="5">
        <f t="shared" si="7"/>
        <v>494.2</v>
      </c>
      <c r="M21" s="6">
        <f>_xlfn.XLOOKUP(E21,[2]新店!B:B,[2]新店!G:G,0)</f>
        <v>0</v>
      </c>
      <c r="N21" s="7" t="str">
        <f>LOOKUP(M21,[2]②判断标准!$M$1:$M$4,[2]②判断标准!$O$1:$O$4)</f>
        <v>同老店</v>
      </c>
      <c r="O21" s="6">
        <f>_xlfn.XLOOKUP(E21,[2]新店!B:B,[2]新店!H:H,0)</f>
        <v>0</v>
      </c>
      <c r="P21" s="6">
        <f t="shared" si="8"/>
        <v>494.2</v>
      </c>
      <c r="Q21" s="2">
        <f>_xlfn.XLOOKUP(E21,[2]考勤!D:D,[2]考勤!AM:AM,0)</f>
        <v>18</v>
      </c>
      <c r="S21" s="2">
        <f t="shared" si="2"/>
        <v>3464.2</v>
      </c>
      <c r="T21" s="2">
        <v>494.2</v>
      </c>
      <c r="U21" s="2">
        <v>2970</v>
      </c>
      <c r="V21" s="2">
        <v>0</v>
      </c>
      <c r="W21" s="32">
        <f>_xlfn.XLOOKUP(E21,[2]项目数!C:C,[2]项目数!E:E,0)</f>
        <v>9017.17</v>
      </c>
      <c r="X21" s="32">
        <f>_xlfn.XLOOKUP(E21,[2]项目数!C:C,[2]项目数!D:D,0)</f>
        <v>37</v>
      </c>
      <c r="Y21" s="2">
        <f>_xlfn.XLOOKUP(E21,[2]项目数!C:C,[2]项目数!F:F,0)</f>
        <v>439</v>
      </c>
      <c r="Z21" s="33" t="str">
        <f t="shared" si="3"/>
        <v>单人</v>
      </c>
      <c r="AA21" s="33">
        <f t="shared" si="4"/>
        <v>0</v>
      </c>
      <c r="AB21" s="2">
        <f>_xlfn.XLOOKUP(F21,[2]战队统计表!A:A,[2]战队统计表!B:B,0)</f>
        <v>0</v>
      </c>
      <c r="AC21" s="2">
        <f t="shared" si="9"/>
        <v>1</v>
      </c>
      <c r="AD21" s="8">
        <f>IF(AC21="",_xlfn.XLOOKUP(F21,[2]战队统计表!A:A,[2]战队统计表!D:D,0),0)</f>
        <v>0</v>
      </c>
      <c r="AE21" s="34">
        <f>IF(AND(E21="T区",E21="门店T区"),"",IF(AC21="",0,LOOKUP(S21,[2]②判断标准!$B$16:$B$20,[2]②判断标准!$D$16:$D$20)))</f>
        <v>0</v>
      </c>
      <c r="AF21" s="34">
        <f t="shared" si="5"/>
        <v>0</v>
      </c>
      <c r="AG21" s="9" t="e">
        <f t="shared" si="10"/>
        <v>#REF!</v>
      </c>
      <c r="AH21" s="35">
        <f t="shared" si="11"/>
        <v>0</v>
      </c>
      <c r="AI21" s="9" t="e">
        <f t="shared" si="12"/>
        <v>#REF!</v>
      </c>
      <c r="AJ21" s="36">
        <f>IF(AA21=1,IFERROR(S21/VLOOKUP(F21,[2]战队统计表!A:C,3,0),0),0)</f>
        <v>0</v>
      </c>
      <c r="AK21" s="34" t="str">
        <f t="shared" si="6"/>
        <v/>
      </c>
      <c r="AL21" s="2" t="str">
        <f>IF(D21="顾问",_xlfn.XLOOKUP(F21,[2]战队统计表!A:A,[2]战队统计表!H:H,0),"")</f>
        <v/>
      </c>
    </row>
    <row r="22" spans="1:38" ht="16.5" x14ac:dyDescent="0.2">
      <c r="A22" s="28" t="s">
        <v>30</v>
      </c>
      <c r="B22" s="29" t="s">
        <v>43</v>
      </c>
      <c r="C22" s="30" t="s">
        <v>53</v>
      </c>
      <c r="D22" s="31" t="s">
        <v>6</v>
      </c>
      <c r="E22" s="47" t="s">
        <v>55</v>
      </c>
      <c r="F22" s="2" t="str">
        <f t="shared" si="1"/>
        <v>华润+单人</v>
      </c>
      <c r="G22" s="2" t="str">
        <f>IFERROR(_xlfn.XLOOKUP(B22,#REF!,#REF!,0),"")</f>
        <v/>
      </c>
      <c r="H22" s="3" t="e">
        <f>_xlfn.XLOOKUP(B22,#REF!,#REF!,0)</f>
        <v>#REF!</v>
      </c>
      <c r="I22" s="3">
        <f>_xlfn.XLOOKUP(E22,[2]新店!B:B,[2]新店!E:E,0)</f>
        <v>0</v>
      </c>
      <c r="J22" s="3">
        <f>_xlfn.XLOOKUP(E22,[2]新店!B:B,[2]新店!F:F,0)</f>
        <v>0</v>
      </c>
      <c r="K22" s="4" t="e">
        <f>IF(H22="新店一阶段",LOOKUP(I22,[2]②判断标准!$M$9:$M$12,[2]②判断标准!$O$9:$O$12),0)</f>
        <v>#REF!</v>
      </c>
      <c r="L22" s="5">
        <f t="shared" si="7"/>
        <v>2078</v>
      </c>
      <c r="M22" s="6">
        <f>_xlfn.XLOOKUP(E22,[2]新店!B:B,[2]新店!G:G,0)</f>
        <v>0</v>
      </c>
      <c r="N22" s="7" t="str">
        <f>LOOKUP(M22,[2]②判断标准!$M$1:$M$4,[2]②判断标准!$O$1:$O$4)</f>
        <v>同老店</v>
      </c>
      <c r="O22" s="6">
        <f>_xlfn.XLOOKUP(E22,[2]新店!B:B,[2]新店!H:H,0)</f>
        <v>0</v>
      </c>
      <c r="P22" s="6">
        <f t="shared" si="8"/>
        <v>2078</v>
      </c>
      <c r="Q22" s="2">
        <f>_xlfn.XLOOKUP(E22,[2]考勤!D:D,[2]考勤!AM:AM,0)</f>
        <v>20</v>
      </c>
      <c r="S22" s="2">
        <f t="shared" si="2"/>
        <v>2078</v>
      </c>
      <c r="T22" s="2">
        <v>2078</v>
      </c>
      <c r="U22" s="2">
        <v>0</v>
      </c>
      <c r="V22" s="2">
        <v>0</v>
      </c>
      <c r="W22" s="32">
        <f>_xlfn.XLOOKUP(E22,[2]项目数!C:C,[2]项目数!E:E,0)</f>
        <v>8570.66</v>
      </c>
      <c r="X22" s="32">
        <f>_xlfn.XLOOKUP(E22,[2]项目数!C:C,[2]项目数!D:D,0)</f>
        <v>73</v>
      </c>
      <c r="Y22" s="2">
        <f>_xlfn.XLOOKUP(E22,[2]项目数!C:C,[2]项目数!F:F,0)</f>
        <v>951</v>
      </c>
      <c r="Z22" s="33" t="str">
        <f t="shared" si="3"/>
        <v>单人</v>
      </c>
      <c r="AA22" s="33">
        <f t="shared" si="4"/>
        <v>0</v>
      </c>
      <c r="AB22" s="2">
        <f>_xlfn.XLOOKUP(F22,[2]战队统计表!A:A,[2]战队统计表!B:B,0)</f>
        <v>0</v>
      </c>
      <c r="AC22" s="2">
        <f t="shared" si="9"/>
        <v>1</v>
      </c>
      <c r="AD22" s="8">
        <f>IF(AC22="",_xlfn.XLOOKUP(F22,[2]战队统计表!A:A,[2]战队统计表!D:D,0),0)</f>
        <v>0</v>
      </c>
      <c r="AE22" s="34">
        <f>IF(AND(E22="T区",E22="门店T区"),"",IF(AC22="",0,LOOKUP(S22,[2]②判断标准!$B$16:$B$20,[2]②判断标准!$D$16:$D$20)))</f>
        <v>0</v>
      </c>
      <c r="AF22" s="34">
        <f t="shared" si="5"/>
        <v>0</v>
      </c>
      <c r="AG22" s="9" t="e">
        <f t="shared" si="10"/>
        <v>#REF!</v>
      </c>
      <c r="AH22" s="35">
        <f t="shared" si="11"/>
        <v>0</v>
      </c>
      <c r="AI22" s="9" t="e">
        <f t="shared" si="12"/>
        <v>#REF!</v>
      </c>
      <c r="AJ22" s="36">
        <f>IF(AA22=1,IFERROR(S22/VLOOKUP(F22,[2]战队统计表!A:C,3,0),0),0)</f>
        <v>0</v>
      </c>
      <c r="AK22" s="34" t="str">
        <f t="shared" si="6"/>
        <v/>
      </c>
      <c r="AL22" s="2" t="str">
        <f>IF(D22="顾问",_xlfn.XLOOKUP(F22,[2]战队统计表!A:A,[2]战队统计表!H:H,0),"")</f>
        <v/>
      </c>
    </row>
    <row r="23" spans="1:38" ht="16.5" x14ac:dyDescent="0.2">
      <c r="A23" s="28" t="s">
        <v>30</v>
      </c>
      <c r="B23" s="29" t="s">
        <v>43</v>
      </c>
      <c r="C23" s="38" t="s">
        <v>42</v>
      </c>
      <c r="D23" s="39" t="s">
        <v>42</v>
      </c>
      <c r="E23" s="39" t="s">
        <v>42</v>
      </c>
      <c r="F23" s="2" t="str">
        <f t="shared" si="1"/>
        <v>华润+门店T区</v>
      </c>
      <c r="G23" s="2" t="str">
        <f>IFERROR(_xlfn.XLOOKUP(B23,#REF!,#REF!,0),"")</f>
        <v/>
      </c>
      <c r="H23" s="3" t="e">
        <f>_xlfn.XLOOKUP(B23,#REF!,#REF!,0)</f>
        <v>#REF!</v>
      </c>
      <c r="I23" s="3">
        <f>_xlfn.XLOOKUP(E23,[2]新店!B:B,[2]新店!E:E,0)</f>
        <v>0</v>
      </c>
      <c r="J23" s="3">
        <f>_xlfn.XLOOKUP(E23,[2]新店!B:B,[2]新店!F:F,0)</f>
        <v>0</v>
      </c>
      <c r="K23" s="4" t="e">
        <f>IF(H23="新店一阶段",LOOKUP(I23,[2]②判断标准!$M$9:$M$12,[2]②判断标准!$O$9:$O$12),0)</f>
        <v>#REF!</v>
      </c>
      <c r="L23" s="5">
        <f t="shared" si="7"/>
        <v>0</v>
      </c>
      <c r="M23" s="6">
        <f>_xlfn.XLOOKUP(E23,[2]新店!B:B,[2]新店!G:G,0)</f>
        <v>0</v>
      </c>
      <c r="N23" s="7" t="str">
        <f>LOOKUP(M23,[2]②判断标准!$M$1:$M$4,[2]②判断标准!$O$1:$O$4)</f>
        <v>同老店</v>
      </c>
      <c r="O23" s="6">
        <f>_xlfn.XLOOKUP(E23,[2]新店!B:B,[2]新店!H:H,0)</f>
        <v>0</v>
      </c>
      <c r="P23" s="6">
        <f t="shared" si="8"/>
        <v>0</v>
      </c>
      <c r="Q23" s="2">
        <f>_xlfn.XLOOKUP(E23,[2]考勤!D:D,[2]考勤!AM:AM,0)</f>
        <v>0</v>
      </c>
      <c r="S23" s="2">
        <f t="shared" si="2"/>
        <v>0</v>
      </c>
      <c r="T23" s="2">
        <v>0</v>
      </c>
      <c r="U23" s="2">
        <v>0</v>
      </c>
      <c r="V23" s="2">
        <v>0</v>
      </c>
      <c r="W23" s="32">
        <f>_xlfn.XLOOKUP(E23,[2]项目数!C:C,[2]项目数!E:E,0)</f>
        <v>0</v>
      </c>
      <c r="X23" s="32">
        <f>_xlfn.XLOOKUP(E23,[2]项目数!C:C,[2]项目数!D:D,0)</f>
        <v>0</v>
      </c>
      <c r="Y23" s="2">
        <f>_xlfn.XLOOKUP(E23,[2]项目数!C:C,[2]项目数!F:F,0)</f>
        <v>0</v>
      </c>
      <c r="Z23" s="33">
        <f t="shared" si="3"/>
        <v>1</v>
      </c>
      <c r="AA23" s="33">
        <f t="shared" si="4"/>
        <v>0</v>
      </c>
      <c r="AB23" s="2">
        <f>_xlfn.XLOOKUP(F23,[2]战队统计表!A:A,[2]战队统计表!B:B,0)</f>
        <v>0</v>
      </c>
      <c r="AC23" s="2">
        <f t="shared" si="9"/>
        <v>1</v>
      </c>
      <c r="AD23" s="8">
        <f>IF(AC23="",_xlfn.XLOOKUP(F23,[2]战队统计表!A:A,[2]战队统计表!D:D,0),0)</f>
        <v>0</v>
      </c>
      <c r="AE23" s="34">
        <f>IF(AND(E23="T区",E23="门店T区"),"",IF(AC23="",0,LOOKUP(S23,[2]②判断标准!$B$16:$B$20,[2]②判断标准!$D$16:$D$20)))</f>
        <v>0</v>
      </c>
      <c r="AF23" s="34">
        <f t="shared" si="5"/>
        <v>0</v>
      </c>
      <c r="AG23" s="9" t="e">
        <f t="shared" si="10"/>
        <v>#REF!</v>
      </c>
      <c r="AH23" s="35">
        <f t="shared" si="11"/>
        <v>0</v>
      </c>
      <c r="AI23" s="9" t="e">
        <f t="shared" si="12"/>
        <v>#REF!</v>
      </c>
      <c r="AJ23" s="36">
        <f>IF(AA23=1,IFERROR(S23/VLOOKUP(F23,[2]战队统计表!A:C,3,0),0),0)</f>
        <v>0</v>
      </c>
      <c r="AK23" s="34" t="str">
        <f t="shared" si="6"/>
        <v/>
      </c>
      <c r="AL23" s="2" t="str">
        <f>IF(D23="顾问",_xlfn.XLOOKUP(F23,[2]战队统计表!A:A,[2]战队统计表!H:H,0),"")</f>
        <v/>
      </c>
    </row>
    <row r="24" spans="1:38" ht="16.5" x14ac:dyDescent="0.2">
      <c r="A24" s="28" t="s">
        <v>30</v>
      </c>
      <c r="B24" s="29" t="s">
        <v>56</v>
      </c>
      <c r="C24" s="30" t="s">
        <v>57</v>
      </c>
      <c r="D24" s="31" t="s">
        <v>32</v>
      </c>
      <c r="E24" s="31" t="s">
        <v>58</v>
      </c>
      <c r="F24" s="2" t="str">
        <f t="shared" si="1"/>
        <v>静居寺+战神队</v>
      </c>
      <c r="G24" s="2" t="str">
        <f>IFERROR(_xlfn.XLOOKUP(B24,#REF!,#REF!,0),"")</f>
        <v/>
      </c>
      <c r="H24" s="3" t="e">
        <f>_xlfn.XLOOKUP(B24,#REF!,#REF!,0)</f>
        <v>#REF!</v>
      </c>
      <c r="I24" s="3">
        <f>_xlfn.XLOOKUP(E24,[2]新店!B:B,[2]新店!E:E,0)</f>
        <v>0</v>
      </c>
      <c r="J24" s="3">
        <f>_xlfn.XLOOKUP(E24,[2]新店!B:B,[2]新店!F:F,0)</f>
        <v>0</v>
      </c>
      <c r="K24" s="4" t="e">
        <f>IF(H24="新店一阶段",LOOKUP(I24,[2]②判断标准!$M$9:$M$12,[2]②判断标准!$O$9:$O$12),0)</f>
        <v>#REF!</v>
      </c>
      <c r="L24" s="5">
        <f t="shared" si="7"/>
        <v>41282.199999999997</v>
      </c>
      <c r="M24" s="6">
        <f>_xlfn.XLOOKUP(E24,[2]新店!B:B,[2]新店!G:G,0)</f>
        <v>0</v>
      </c>
      <c r="N24" s="7" t="str">
        <f>LOOKUP(M24,[2]②判断标准!$M$1:$M$4,[2]②判断标准!$O$1:$O$4)</f>
        <v>同老店</v>
      </c>
      <c r="O24" s="6">
        <f>_xlfn.XLOOKUP(E24,[2]新店!B:B,[2]新店!H:H,0)</f>
        <v>0</v>
      </c>
      <c r="P24" s="6">
        <f t="shared" si="8"/>
        <v>41282.199999999997</v>
      </c>
      <c r="Q24" s="2">
        <f>_xlfn.XLOOKUP(E24,[2]考勤!D:D,[2]考勤!AM:AM,0)</f>
        <v>30</v>
      </c>
      <c r="S24" s="2">
        <f t="shared" si="2"/>
        <v>114828.2</v>
      </c>
      <c r="T24" s="2">
        <v>41282.199999999997</v>
      </c>
      <c r="U24" s="2">
        <v>71150</v>
      </c>
      <c r="V24" s="2">
        <v>2396</v>
      </c>
      <c r="W24" s="32">
        <f>_xlfn.XLOOKUP(E24,[2]项目数!C:C,[2]项目数!E:E,0)</f>
        <v>69784.94</v>
      </c>
      <c r="X24" s="32">
        <f>_xlfn.XLOOKUP(E24,[2]项目数!C:C,[2]项目数!D:D,0)</f>
        <v>116</v>
      </c>
      <c r="Y24" s="2">
        <f>_xlfn.XLOOKUP(E24,[2]项目数!C:C,[2]项目数!F:F,0)</f>
        <v>1014</v>
      </c>
      <c r="Z24" s="33">
        <f t="shared" si="3"/>
        <v>1</v>
      </c>
      <c r="AA24" s="33">
        <f t="shared" si="4"/>
        <v>1</v>
      </c>
      <c r="AB24" s="2">
        <f>_xlfn.XLOOKUP(F24,[2]战队统计表!A:A,[2]战队统计表!B:B,0)</f>
        <v>3</v>
      </c>
      <c r="AC24" s="2" t="str">
        <f t="shared" si="9"/>
        <v/>
      </c>
      <c r="AD24" s="8">
        <f>IF(AC24="",_xlfn.XLOOKUP(F24,[2]战队统计表!A:A,[2]战队统计表!D:D,0),0)</f>
        <v>7.0000000000000007E-2</v>
      </c>
      <c r="AE24" s="34">
        <f>IF(AND(E24="T区",E24="门店T区"),"",IF(AC24="",0,LOOKUP(S24,[2]②判断标准!$B$16:$B$20,[2]②判断标准!$D$16:$D$20)))</f>
        <v>0</v>
      </c>
      <c r="AF24" s="34">
        <f t="shared" si="5"/>
        <v>7.0000000000000007E-2</v>
      </c>
      <c r="AG24" s="9" t="e">
        <f t="shared" si="10"/>
        <v>#REF!</v>
      </c>
      <c r="AH24" s="35">
        <f t="shared" si="11"/>
        <v>3075.4587500000002</v>
      </c>
      <c r="AI24" s="9" t="e">
        <f t="shared" si="12"/>
        <v>#REF!</v>
      </c>
      <c r="AJ24" s="36">
        <f>IF(AA24=1,IFERROR(S24/VLOOKUP(F24,[2]战队统计表!A:C,3,0),0),0)</f>
        <v>0.76480241905941748</v>
      </c>
      <c r="AK24" s="34">
        <f t="shared" si="6"/>
        <v>0.23519758094058252</v>
      </c>
      <c r="AL24" s="2">
        <f>IF(D24="顾问",_xlfn.XLOOKUP(F24,[2]战队统计表!A:A,[2]战队统计表!H:H,0),"")</f>
        <v>0</v>
      </c>
    </row>
    <row r="25" spans="1:38" ht="16.5" x14ac:dyDescent="0.2">
      <c r="A25" s="28" t="s">
        <v>30</v>
      </c>
      <c r="B25" s="29" t="s">
        <v>56</v>
      </c>
      <c r="C25" s="30" t="s">
        <v>57</v>
      </c>
      <c r="D25" s="31" t="s">
        <v>6</v>
      </c>
      <c r="E25" s="31" t="s">
        <v>59</v>
      </c>
      <c r="F25" s="2" t="str">
        <f t="shared" si="1"/>
        <v>静居寺+战神队</v>
      </c>
      <c r="G25" s="2" t="str">
        <f>IFERROR(_xlfn.XLOOKUP(B25,#REF!,#REF!,0),"")</f>
        <v/>
      </c>
      <c r="H25" s="3" t="e">
        <f>_xlfn.XLOOKUP(B25,#REF!,#REF!,0)</f>
        <v>#REF!</v>
      </c>
      <c r="I25" s="3">
        <f>_xlfn.XLOOKUP(E25,[2]新店!B:B,[2]新店!E:E,0)</f>
        <v>0</v>
      </c>
      <c r="J25" s="3">
        <f>_xlfn.XLOOKUP(E25,[2]新店!B:B,[2]新店!F:F,0)</f>
        <v>0</v>
      </c>
      <c r="K25" s="4" t="e">
        <f>IF(H25="新店一阶段",LOOKUP(I25,[2]②判断标准!$M$9:$M$12,[2]②判断标准!$O$9:$O$12),0)</f>
        <v>#REF!</v>
      </c>
      <c r="L25" s="5">
        <f t="shared" si="7"/>
        <v>14862</v>
      </c>
      <c r="M25" s="6">
        <f>_xlfn.XLOOKUP(E25,[2]新店!B:B,[2]新店!G:G,0)</f>
        <v>0</v>
      </c>
      <c r="N25" s="7" t="str">
        <f>LOOKUP(M25,[2]②判断标准!$M$1:$M$4,[2]②判断标准!$O$1:$O$4)</f>
        <v>同老店</v>
      </c>
      <c r="O25" s="6">
        <f>_xlfn.XLOOKUP(E25,[2]新店!B:B,[2]新店!H:H,0)</f>
        <v>0</v>
      </c>
      <c r="P25" s="6">
        <f t="shared" si="8"/>
        <v>14862</v>
      </c>
      <c r="Q25" s="2">
        <f>_xlfn.XLOOKUP(E25,[2]考勤!D:D,[2]考勤!AM:AM,0)</f>
        <v>30</v>
      </c>
      <c r="S25" s="2">
        <f t="shared" si="2"/>
        <v>14862</v>
      </c>
      <c r="T25" s="2">
        <v>14862</v>
      </c>
      <c r="U25" s="2">
        <v>0</v>
      </c>
      <c r="V25" s="2">
        <v>0</v>
      </c>
      <c r="W25" s="32">
        <f>_xlfn.XLOOKUP(E25,[2]项目数!C:C,[2]项目数!E:E,0)</f>
        <v>21897.15</v>
      </c>
      <c r="X25" s="32">
        <f>_xlfn.XLOOKUP(E25,[2]项目数!C:C,[2]项目数!D:D,0)</f>
        <v>135</v>
      </c>
      <c r="Y25" s="2">
        <f>_xlfn.XLOOKUP(E25,[2]项目数!C:C,[2]项目数!F:F,0)</f>
        <v>1551</v>
      </c>
      <c r="Z25" s="33">
        <f t="shared" si="3"/>
        <v>1</v>
      </c>
      <c r="AA25" s="33">
        <f t="shared" si="4"/>
        <v>1</v>
      </c>
      <c r="AB25" s="2">
        <f>_xlfn.XLOOKUP(F25,[2]战队统计表!A:A,[2]战队统计表!B:B,0)</f>
        <v>3</v>
      </c>
      <c r="AC25" s="2" t="str">
        <f t="shared" si="9"/>
        <v/>
      </c>
      <c r="AD25" s="8">
        <f>IF(AC25="",_xlfn.XLOOKUP(F25,[2]战队统计表!A:A,[2]战队统计表!D:D,0),0)</f>
        <v>7.0000000000000007E-2</v>
      </c>
      <c r="AE25" s="34">
        <f>IF(AND(E25="T区",E25="门店T区"),"",IF(AC25="",0,LOOKUP(S25,[2]②判断标准!$B$16:$B$20,[2]②判断标准!$D$16:$D$20)))</f>
        <v>0</v>
      </c>
      <c r="AF25" s="34">
        <f t="shared" si="5"/>
        <v>7.0000000000000007E-2</v>
      </c>
      <c r="AG25" s="9" t="e">
        <f t="shared" si="10"/>
        <v>#REF!</v>
      </c>
      <c r="AH25" s="35">
        <f t="shared" si="11"/>
        <v>0</v>
      </c>
      <c r="AI25" s="9" t="e">
        <f t="shared" si="12"/>
        <v>#REF!</v>
      </c>
      <c r="AJ25" s="36">
        <f>IF(AA25=1,IFERROR(S25/VLOOKUP(F25,[2]战队统计表!A:C,3,0),0),0)</f>
        <v>9.8986952264871017E-2</v>
      </c>
      <c r="AK25" s="34" t="str">
        <f t="shared" si="6"/>
        <v/>
      </c>
      <c r="AL25" s="2" t="str">
        <f>IF(D25="顾问",_xlfn.XLOOKUP(F25,[2]战队统计表!A:A,[2]战队统计表!H:H,0),"")</f>
        <v/>
      </c>
    </row>
    <row r="26" spans="1:38" ht="16.5" x14ac:dyDescent="0.2">
      <c r="A26" s="28" t="s">
        <v>30</v>
      </c>
      <c r="B26" s="29" t="s">
        <v>56</v>
      </c>
      <c r="C26" s="30" t="s">
        <v>57</v>
      </c>
      <c r="D26" s="31" t="s">
        <v>6</v>
      </c>
      <c r="E26" s="31" t="s">
        <v>60</v>
      </c>
      <c r="F26" s="2" t="str">
        <f t="shared" si="1"/>
        <v>静居寺+战神队</v>
      </c>
      <c r="G26" s="2" t="str">
        <f>IFERROR(_xlfn.XLOOKUP(B26,#REF!,#REF!,0),"")</f>
        <v/>
      </c>
      <c r="H26" s="3" t="e">
        <f>_xlfn.XLOOKUP(B26,#REF!,#REF!,0)</f>
        <v>#REF!</v>
      </c>
      <c r="I26" s="3">
        <f>_xlfn.XLOOKUP(E26,[2]新店!B:B,[2]新店!E:E,0)</f>
        <v>0</v>
      </c>
      <c r="J26" s="3">
        <f>_xlfn.XLOOKUP(E26,[2]新店!B:B,[2]新店!F:F,0)</f>
        <v>0</v>
      </c>
      <c r="K26" s="4" t="e">
        <f>IF(H26="新店一阶段",LOOKUP(I26,[2]②判断标准!$M$9:$M$12,[2]②判断标准!$O$9:$O$12),0)</f>
        <v>#REF!</v>
      </c>
      <c r="L26" s="5">
        <f t="shared" si="7"/>
        <v>20450.8</v>
      </c>
      <c r="M26" s="6">
        <f>_xlfn.XLOOKUP(E26,[2]新店!B:B,[2]新店!G:G,0)</f>
        <v>0</v>
      </c>
      <c r="N26" s="7" t="str">
        <f>LOOKUP(M26,[2]②判断标准!$M$1:$M$4,[2]②判断标准!$O$1:$O$4)</f>
        <v>同老店</v>
      </c>
      <c r="O26" s="6">
        <f>_xlfn.XLOOKUP(E26,[2]新店!B:B,[2]新店!H:H,0)</f>
        <v>0</v>
      </c>
      <c r="P26" s="6">
        <f t="shared" si="8"/>
        <v>20450.8</v>
      </c>
      <c r="Q26" s="2">
        <f>_xlfn.XLOOKUP(E26,[2]考勤!D:D,[2]考勤!AM:AM,0)</f>
        <v>30</v>
      </c>
      <c r="S26" s="2">
        <f t="shared" si="2"/>
        <v>20450.8</v>
      </c>
      <c r="T26" s="2">
        <v>20450.8</v>
      </c>
      <c r="U26" s="2">
        <v>0</v>
      </c>
      <c r="V26" s="2">
        <v>0</v>
      </c>
      <c r="W26" s="32">
        <f>_xlfn.XLOOKUP(E26,[2]项目数!C:C,[2]项目数!E:E,0)</f>
        <v>24372.2</v>
      </c>
      <c r="X26" s="32">
        <f>_xlfn.XLOOKUP(E26,[2]项目数!C:C,[2]项目数!D:D,0)</f>
        <v>129</v>
      </c>
      <c r="Y26" s="2">
        <f>_xlfn.XLOOKUP(E26,[2]项目数!C:C,[2]项目数!F:F,0)</f>
        <v>1409</v>
      </c>
      <c r="Z26" s="33">
        <f t="shared" si="3"/>
        <v>1</v>
      </c>
      <c r="AA26" s="33">
        <f t="shared" si="4"/>
        <v>1</v>
      </c>
      <c r="AB26" s="2">
        <f>_xlfn.XLOOKUP(F26,[2]战队统计表!A:A,[2]战队统计表!B:B,0)</f>
        <v>3</v>
      </c>
      <c r="AC26" s="2" t="str">
        <f t="shared" si="9"/>
        <v/>
      </c>
      <c r="AD26" s="8">
        <f>IF(AC26="",_xlfn.XLOOKUP(F26,[2]战队统计表!A:A,[2]战队统计表!D:D,0),0)</f>
        <v>7.0000000000000007E-2</v>
      </c>
      <c r="AE26" s="34">
        <f>IF(AND(E26="T区",E26="门店T区"),"",IF(AC26="",0,LOOKUP(S26,[2]②判断标准!$B$16:$B$20,[2]②判断标准!$D$16:$D$20)))</f>
        <v>0</v>
      </c>
      <c r="AF26" s="34">
        <f t="shared" si="5"/>
        <v>7.0000000000000007E-2</v>
      </c>
      <c r="AG26" s="9" t="e">
        <f t="shared" si="10"/>
        <v>#REF!</v>
      </c>
      <c r="AH26" s="35">
        <f t="shared" si="11"/>
        <v>0</v>
      </c>
      <c r="AI26" s="9" t="e">
        <f t="shared" si="12"/>
        <v>#REF!</v>
      </c>
      <c r="AJ26" s="36">
        <f>IF(AA26=1,IFERROR(S26/VLOOKUP(F26,[2]战队统计表!A:C,3,0),0),0)</f>
        <v>0.13621062867571149</v>
      </c>
      <c r="AK26" s="34" t="str">
        <f t="shared" si="6"/>
        <v/>
      </c>
      <c r="AL26" s="2" t="str">
        <f>IF(D26="顾问",_xlfn.XLOOKUP(F26,[2]战队统计表!A:A,[2]战队统计表!H:H,0),"")</f>
        <v/>
      </c>
    </row>
    <row r="27" spans="1:38" ht="16.5" x14ac:dyDescent="0.2">
      <c r="A27" s="28" t="s">
        <v>30</v>
      </c>
      <c r="B27" s="29" t="str">
        <f>B26</f>
        <v>静居寺</v>
      </c>
      <c r="C27" s="30" t="s">
        <v>36</v>
      </c>
      <c r="D27" s="31" t="s">
        <v>36</v>
      </c>
      <c r="E27" s="31" t="s">
        <v>36</v>
      </c>
      <c r="F27" s="2" t="str">
        <f t="shared" si="1"/>
        <v>静居寺+T区</v>
      </c>
      <c r="G27" s="2" t="str">
        <f>IFERROR(_xlfn.XLOOKUP(B27,#REF!,#REF!,0),"")</f>
        <v/>
      </c>
      <c r="H27" s="3" t="e">
        <f>_xlfn.XLOOKUP(B27,#REF!,#REF!,0)</f>
        <v>#REF!</v>
      </c>
      <c r="I27" s="3">
        <f>_xlfn.XLOOKUP(E27,[2]新店!B:B,[2]新店!E:E,0)</f>
        <v>0</v>
      </c>
      <c r="J27" s="3">
        <f>_xlfn.XLOOKUP(E27,[2]新店!B:B,[2]新店!F:F,0)</f>
        <v>0</v>
      </c>
      <c r="K27" s="4" t="e">
        <f>IF(H27="新店一阶段",LOOKUP(I27,[2]②判断标准!$M$9:$M$12,[2]②判断标准!$O$9:$O$12),0)</f>
        <v>#REF!</v>
      </c>
      <c r="L27" s="5">
        <f t="shared" si="7"/>
        <v>0</v>
      </c>
      <c r="M27" s="6">
        <f>_xlfn.XLOOKUP(E27,[2]新店!B:B,[2]新店!G:G,0)</f>
        <v>0</v>
      </c>
      <c r="N27" s="7" t="str">
        <f>LOOKUP(M27,[2]②判断标准!$M$1:$M$4,[2]②判断标准!$O$1:$O$4)</f>
        <v>同老店</v>
      </c>
      <c r="O27" s="6">
        <f>_xlfn.XLOOKUP(E27,[2]新店!B:B,[2]新店!H:H,0)</f>
        <v>0</v>
      </c>
      <c r="P27" s="6">
        <f t="shared" si="8"/>
        <v>0</v>
      </c>
      <c r="Q27" s="2">
        <f>_xlfn.XLOOKUP(E27,[2]考勤!D:D,[2]考勤!AM:AM,0)</f>
        <v>0</v>
      </c>
      <c r="S27" s="2">
        <f t="shared" si="2"/>
        <v>0</v>
      </c>
      <c r="T27" s="2">
        <v>0</v>
      </c>
      <c r="U27" s="2">
        <v>0</v>
      </c>
      <c r="V27" s="2">
        <v>0</v>
      </c>
      <c r="W27" s="32">
        <f>_xlfn.XLOOKUP(E27,[2]项目数!C:C,[2]项目数!E:E,0)</f>
        <v>0</v>
      </c>
      <c r="X27" s="32">
        <f>_xlfn.XLOOKUP(E27,[2]项目数!C:C,[2]项目数!D:D,0)</f>
        <v>0</v>
      </c>
      <c r="Y27" s="2">
        <f>_xlfn.XLOOKUP(E27,[2]项目数!C:C,[2]项目数!F:F,0)</f>
        <v>0</v>
      </c>
      <c r="Z27" s="33" t="str">
        <f t="shared" si="3"/>
        <v>不属于战队</v>
      </c>
      <c r="AA27" s="33">
        <f t="shared" si="4"/>
        <v>0</v>
      </c>
      <c r="AB27" s="2">
        <f>_xlfn.XLOOKUP(F27,[2]战队统计表!A:A,[2]战队统计表!B:B,0)</f>
        <v>0</v>
      </c>
      <c r="AC27" s="2">
        <f t="shared" si="9"/>
        <v>1</v>
      </c>
      <c r="AD27" s="8">
        <f>IF(AC27="",_xlfn.XLOOKUP(F27,[2]战队统计表!A:A,[2]战队统计表!D:D,0),0)</f>
        <v>0</v>
      </c>
      <c r="AE27" s="34">
        <f>IF(AND(E27="T区",E27="门店T区"),"",IF(AC27="",0,LOOKUP(S27,[2]②判断标准!$B$16:$B$20,[2]②判断标准!$D$16:$D$20)))</f>
        <v>0</v>
      </c>
      <c r="AF27" s="34">
        <f t="shared" si="5"/>
        <v>0</v>
      </c>
      <c r="AG27" s="9" t="e">
        <f t="shared" si="10"/>
        <v>#REF!</v>
      </c>
      <c r="AH27" s="35">
        <f t="shared" si="11"/>
        <v>0</v>
      </c>
      <c r="AI27" s="9" t="e">
        <f t="shared" si="12"/>
        <v>#REF!</v>
      </c>
      <c r="AJ27" s="36">
        <f>IF(AA27=1,IFERROR(S27/VLOOKUP(F27,[2]战队统计表!A:C,3,0),0),0)</f>
        <v>0</v>
      </c>
      <c r="AK27" s="34" t="str">
        <f t="shared" si="6"/>
        <v/>
      </c>
      <c r="AL27" s="2" t="str">
        <f>IF(D27="顾问",_xlfn.XLOOKUP(F27,[2]战队统计表!A:A,[2]战队统计表!H:H,0),"")</f>
        <v/>
      </c>
    </row>
    <row r="28" spans="1:38" ht="16.5" x14ac:dyDescent="0.2">
      <c r="A28" s="28" t="s">
        <v>30</v>
      </c>
      <c r="B28" s="29" t="s">
        <v>56</v>
      </c>
      <c r="C28" s="30" t="s">
        <v>62</v>
      </c>
      <c r="D28" s="31" t="s">
        <v>32</v>
      </c>
      <c r="E28" s="31" t="s">
        <v>63</v>
      </c>
      <c r="F28" s="2" t="str">
        <f t="shared" si="1"/>
        <v>静居寺+亮剑队</v>
      </c>
      <c r="G28" s="2" t="str">
        <f>IFERROR(_xlfn.XLOOKUP(B28,#REF!,#REF!,0),"")</f>
        <v/>
      </c>
      <c r="H28" s="3" t="e">
        <f>_xlfn.XLOOKUP(B28,#REF!,#REF!,0)</f>
        <v>#REF!</v>
      </c>
      <c r="I28" s="3">
        <f>_xlfn.XLOOKUP(E28,[2]新店!B:B,[2]新店!E:E,0)</f>
        <v>0</v>
      </c>
      <c r="J28" s="3">
        <f>_xlfn.XLOOKUP(E28,[2]新店!B:B,[2]新店!F:F,0)</f>
        <v>0</v>
      </c>
      <c r="K28" s="4" t="e">
        <f>IF(H28="新店一阶段",LOOKUP(I28,[2]②判断标准!$M$9:$M$12,[2]②判断标准!$O$9:$O$12),0)</f>
        <v>#REF!</v>
      </c>
      <c r="L28" s="5">
        <f t="shared" si="7"/>
        <v>40722</v>
      </c>
      <c r="M28" s="6">
        <f>_xlfn.XLOOKUP(E28,[2]新店!B:B,[2]新店!G:G,0)</f>
        <v>0</v>
      </c>
      <c r="N28" s="7" t="str">
        <f>LOOKUP(M28,[2]②判断标准!$M$1:$M$4,[2]②判断标准!$O$1:$O$4)</f>
        <v>同老店</v>
      </c>
      <c r="O28" s="6">
        <f>_xlfn.XLOOKUP(E28,[2]新店!B:B,[2]新店!H:H,0)</f>
        <v>0</v>
      </c>
      <c r="P28" s="6">
        <f t="shared" si="8"/>
        <v>40722</v>
      </c>
      <c r="Q28" s="2">
        <f>_xlfn.XLOOKUP(E28,[2]考勤!D:D,[2]考勤!AM:AM,0)</f>
        <v>30</v>
      </c>
      <c r="S28" s="2">
        <f t="shared" si="2"/>
        <v>91600</v>
      </c>
      <c r="T28" s="2">
        <v>40722</v>
      </c>
      <c r="U28" s="2">
        <v>49990</v>
      </c>
      <c r="V28" s="2">
        <v>888</v>
      </c>
      <c r="W28" s="32">
        <f>_xlfn.XLOOKUP(E28,[2]项目数!C:C,[2]项目数!E:E,0)</f>
        <v>89247.87</v>
      </c>
      <c r="X28" s="32">
        <f>_xlfn.XLOOKUP(E28,[2]项目数!C:C,[2]项目数!D:D,0)</f>
        <v>114</v>
      </c>
      <c r="Y28" s="2">
        <f>_xlfn.XLOOKUP(E28,[2]项目数!C:C,[2]项目数!F:F,0)</f>
        <v>931</v>
      </c>
      <c r="Z28" s="33">
        <f t="shared" si="3"/>
        <v>1</v>
      </c>
      <c r="AA28" s="33">
        <f t="shared" si="4"/>
        <v>1</v>
      </c>
      <c r="AB28" s="2">
        <f>_xlfn.XLOOKUP(F28,[2]战队统计表!A:A,[2]战队统计表!B:B,0)</f>
        <v>3</v>
      </c>
      <c r="AC28" s="2" t="str">
        <f t="shared" si="9"/>
        <v/>
      </c>
      <c r="AD28" s="8">
        <f>IF(AC28="",_xlfn.XLOOKUP(F28,[2]战队统计表!A:A,[2]战队统计表!D:D,0),0)</f>
        <v>7.0000000000000007E-2</v>
      </c>
      <c r="AE28" s="34">
        <f>IF(AND(E28="T区",E28="门店T区"),"",IF(AC28="",0,LOOKUP(S28,[2]②判断标准!$B$16:$B$20,[2]②判断标准!$D$16:$D$20)))</f>
        <v>0</v>
      </c>
      <c r="AF28" s="34">
        <f t="shared" si="5"/>
        <v>7.0000000000000007E-2</v>
      </c>
      <c r="AG28" s="9" t="e">
        <f t="shared" si="10"/>
        <v>#REF!</v>
      </c>
      <c r="AH28" s="35">
        <f t="shared" si="11"/>
        <v>2160.8177500000002</v>
      </c>
      <c r="AI28" s="9" t="e">
        <f t="shared" si="12"/>
        <v>#REF!</v>
      </c>
      <c r="AJ28" s="36">
        <f>IF(AA28=1,IFERROR(S28/VLOOKUP(F28,[2]战队统计表!A:C,3,0),0),0)</f>
        <v>0.4560889871438672</v>
      </c>
      <c r="AK28" s="34">
        <f t="shared" si="6"/>
        <v>0.54391101285613286</v>
      </c>
      <c r="AL28" s="2">
        <f>IF(D28="顾问",_xlfn.XLOOKUP(F28,[2]战队统计表!A:A,[2]战队统计表!H:H,0),"")</f>
        <v>1606.71</v>
      </c>
    </row>
    <row r="29" spans="1:38" ht="16.5" x14ac:dyDescent="0.2">
      <c r="A29" s="28" t="s">
        <v>30</v>
      </c>
      <c r="B29" s="29" t="s">
        <v>56</v>
      </c>
      <c r="C29" s="30" t="s">
        <v>62</v>
      </c>
      <c r="D29" s="31" t="s">
        <v>6</v>
      </c>
      <c r="E29" s="31" t="s">
        <v>64</v>
      </c>
      <c r="F29" s="2" t="str">
        <f t="shared" si="1"/>
        <v>静居寺+亮剑队</v>
      </c>
      <c r="G29" s="2" t="str">
        <f>IFERROR(_xlfn.XLOOKUP(B29,#REF!,#REF!,0),"")</f>
        <v/>
      </c>
      <c r="H29" s="3" t="e">
        <f>_xlfn.XLOOKUP(B29,#REF!,#REF!,0)</f>
        <v>#REF!</v>
      </c>
      <c r="I29" s="3">
        <f>_xlfn.XLOOKUP(E29,[2]新店!B:B,[2]新店!E:E,0)</f>
        <v>0</v>
      </c>
      <c r="J29" s="3">
        <f>_xlfn.XLOOKUP(E29,[2]新店!B:B,[2]新店!F:F,0)</f>
        <v>0</v>
      </c>
      <c r="K29" s="4" t="e">
        <f>IF(H29="新店一阶段",LOOKUP(I29,[2]②判断标准!$M$9:$M$12,[2]②判断标准!$O$9:$O$12),0)</f>
        <v>#REF!</v>
      </c>
      <c r="L29" s="5">
        <f t="shared" si="7"/>
        <v>56068</v>
      </c>
      <c r="M29" s="6">
        <f>_xlfn.XLOOKUP(E29,[2]新店!B:B,[2]新店!G:G,0)</f>
        <v>0</v>
      </c>
      <c r="N29" s="7" t="str">
        <f>LOOKUP(M29,[2]②判断标准!$M$1:$M$4,[2]②判断标准!$O$1:$O$4)</f>
        <v>同老店</v>
      </c>
      <c r="O29" s="6">
        <f>_xlfn.XLOOKUP(E29,[2]新店!B:B,[2]新店!H:H,0)</f>
        <v>0</v>
      </c>
      <c r="P29" s="6">
        <f t="shared" si="8"/>
        <v>56068</v>
      </c>
      <c r="Q29" s="2">
        <f>_xlfn.XLOOKUP(E29,[2]考勤!D:D,[2]考勤!AM:AM,0)</f>
        <v>30</v>
      </c>
      <c r="S29" s="2">
        <f t="shared" si="2"/>
        <v>78288</v>
      </c>
      <c r="T29" s="2">
        <v>56068</v>
      </c>
      <c r="U29" s="2">
        <v>22220</v>
      </c>
      <c r="V29" s="2">
        <v>0</v>
      </c>
      <c r="W29" s="32">
        <f>_xlfn.XLOOKUP(E29,[2]项目数!C:C,[2]项目数!E:E,0)</f>
        <v>103484.16</v>
      </c>
      <c r="X29" s="32">
        <f>_xlfn.XLOOKUP(E29,[2]项目数!C:C,[2]项目数!D:D,0)</f>
        <v>158</v>
      </c>
      <c r="Y29" s="2">
        <f>_xlfn.XLOOKUP(E29,[2]项目数!C:C,[2]项目数!F:F,0)</f>
        <v>1723</v>
      </c>
      <c r="Z29" s="33">
        <f t="shared" si="3"/>
        <v>1</v>
      </c>
      <c r="AA29" s="33">
        <f t="shared" si="4"/>
        <v>1</v>
      </c>
      <c r="AB29" s="2">
        <f>_xlfn.XLOOKUP(F29,[2]战队统计表!A:A,[2]战队统计表!B:B,0)</f>
        <v>3</v>
      </c>
      <c r="AC29" s="2" t="str">
        <f t="shared" si="9"/>
        <v/>
      </c>
      <c r="AD29" s="8">
        <f>IF(AC29="",_xlfn.XLOOKUP(F29,[2]战队统计表!A:A,[2]战队统计表!D:D,0),0)</f>
        <v>7.0000000000000007E-2</v>
      </c>
      <c r="AE29" s="34">
        <f>IF(AND(E29="T区",E29="门店T区"),"",IF(AC29="",0,LOOKUP(S29,[2]②判断标准!$B$16:$B$20,[2]②判断标准!$D$16:$D$20)))</f>
        <v>0</v>
      </c>
      <c r="AF29" s="34">
        <f t="shared" si="5"/>
        <v>7.0000000000000007E-2</v>
      </c>
      <c r="AG29" s="9" t="e">
        <f t="shared" si="10"/>
        <v>#REF!</v>
      </c>
      <c r="AH29" s="35">
        <f t="shared" si="11"/>
        <v>960.45950000000005</v>
      </c>
      <c r="AI29" s="9" t="e">
        <f t="shared" si="12"/>
        <v>#REF!</v>
      </c>
      <c r="AJ29" s="36">
        <f>IF(AA29=1,IFERROR(S29/VLOOKUP(F29,[2]战队统计表!A:C,3,0),0),0)</f>
        <v>0.38980670988557942</v>
      </c>
      <c r="AK29" s="34" t="str">
        <f t="shared" si="6"/>
        <v/>
      </c>
      <c r="AL29" s="2" t="str">
        <f>IF(D29="顾问",_xlfn.XLOOKUP(F29,[2]战队统计表!A:A,[2]战队统计表!H:H,0),"")</f>
        <v/>
      </c>
    </row>
    <row r="30" spans="1:38" ht="16.5" x14ac:dyDescent="0.2">
      <c r="A30" s="28" t="s">
        <v>30</v>
      </c>
      <c r="B30" s="29" t="s">
        <v>56</v>
      </c>
      <c r="C30" s="30" t="s">
        <v>62</v>
      </c>
      <c r="D30" s="31" t="s">
        <v>6</v>
      </c>
      <c r="E30" s="31" t="s">
        <v>65</v>
      </c>
      <c r="F30" s="2" t="str">
        <f t="shared" si="1"/>
        <v>静居寺+亮剑队</v>
      </c>
      <c r="G30" s="2" t="str">
        <f>IFERROR(_xlfn.XLOOKUP(B30,#REF!,#REF!,0),"")</f>
        <v/>
      </c>
      <c r="H30" s="3" t="e">
        <f>_xlfn.XLOOKUP(B30,#REF!,#REF!,0)</f>
        <v>#REF!</v>
      </c>
      <c r="I30" s="3">
        <f>_xlfn.XLOOKUP(E30,[2]新店!B:B,[2]新店!E:E,0)</f>
        <v>0</v>
      </c>
      <c r="J30" s="3">
        <f>_xlfn.XLOOKUP(E30,[2]新店!B:B,[2]新店!F:F,0)</f>
        <v>0</v>
      </c>
      <c r="K30" s="4" t="e">
        <f>IF(H30="新店一阶段",LOOKUP(I30,[2]②判断标准!$M$9:$M$12,[2]②判断标准!$O$9:$O$12),0)</f>
        <v>#REF!</v>
      </c>
      <c r="L30" s="5">
        <f t="shared" si="7"/>
        <v>13130</v>
      </c>
      <c r="M30" s="6">
        <f>_xlfn.XLOOKUP(E30,[2]新店!B:B,[2]新店!G:G,0)</f>
        <v>0</v>
      </c>
      <c r="N30" s="7" t="str">
        <f>LOOKUP(M30,[2]②判断标准!$M$1:$M$4,[2]②判断标准!$O$1:$O$4)</f>
        <v>同老店</v>
      </c>
      <c r="O30" s="6">
        <f>_xlfn.XLOOKUP(E30,[2]新店!B:B,[2]新店!H:H,0)</f>
        <v>0</v>
      </c>
      <c r="P30" s="6">
        <f t="shared" si="8"/>
        <v>13130</v>
      </c>
      <c r="Q30" s="2">
        <f>_xlfn.XLOOKUP(E30,[2]考勤!D:D,[2]考勤!AM:AM,0)</f>
        <v>30</v>
      </c>
      <c r="S30" s="2">
        <f t="shared" si="2"/>
        <v>30950</v>
      </c>
      <c r="T30" s="2">
        <v>13130</v>
      </c>
      <c r="U30" s="2">
        <v>17820</v>
      </c>
      <c r="V30" s="2">
        <v>0</v>
      </c>
      <c r="W30" s="32">
        <f>_xlfn.XLOOKUP(E30,[2]项目数!C:C,[2]项目数!E:E,0)</f>
        <v>40686.67</v>
      </c>
      <c r="X30" s="32">
        <f>_xlfn.XLOOKUP(E30,[2]项目数!C:C,[2]项目数!D:D,0)</f>
        <v>140</v>
      </c>
      <c r="Y30" s="2">
        <f>_xlfn.XLOOKUP(E30,[2]项目数!C:C,[2]项目数!F:F,0)</f>
        <v>1540</v>
      </c>
      <c r="Z30" s="33">
        <f t="shared" si="3"/>
        <v>1</v>
      </c>
      <c r="AA30" s="33">
        <f t="shared" si="4"/>
        <v>1</v>
      </c>
      <c r="AB30" s="2">
        <f>_xlfn.XLOOKUP(F30,[2]战队统计表!A:A,[2]战队统计表!B:B,0)</f>
        <v>3</v>
      </c>
      <c r="AC30" s="2" t="str">
        <f t="shared" si="9"/>
        <v/>
      </c>
      <c r="AD30" s="8">
        <f>IF(AC30="",_xlfn.XLOOKUP(F30,[2]战队统计表!A:A,[2]战队统计表!D:D,0),0)</f>
        <v>7.0000000000000007E-2</v>
      </c>
      <c r="AE30" s="34">
        <f>IF(AND(E30="T区",E30="门店T区"),"",IF(AC30="",0,LOOKUP(S30,[2]②判断标准!$B$16:$B$20,[2]②判断标准!$D$16:$D$20)))</f>
        <v>0</v>
      </c>
      <c r="AF30" s="34">
        <f t="shared" si="5"/>
        <v>7.0000000000000007E-2</v>
      </c>
      <c r="AG30" s="9" t="e">
        <f t="shared" si="10"/>
        <v>#REF!</v>
      </c>
      <c r="AH30" s="35">
        <f t="shared" si="11"/>
        <v>770.26949999999999</v>
      </c>
      <c r="AI30" s="9" t="e">
        <f t="shared" si="12"/>
        <v>#REF!</v>
      </c>
      <c r="AJ30" s="36">
        <f>IF(AA30=1,IFERROR(S30/VLOOKUP(F30,[2]战队统计表!A:C,3,0),0),0)</f>
        <v>0.15410430297055339</v>
      </c>
      <c r="AK30" s="34" t="str">
        <f t="shared" si="6"/>
        <v/>
      </c>
      <c r="AL30" s="2" t="str">
        <f>IF(D30="顾问",_xlfn.XLOOKUP(F30,[2]战队统计表!A:A,[2]战队统计表!H:H,0),"")</f>
        <v/>
      </c>
    </row>
    <row r="31" spans="1:38" ht="16.5" x14ac:dyDescent="0.2">
      <c r="A31" s="28" t="s">
        <v>30</v>
      </c>
      <c r="B31" s="29" t="str">
        <f>B30</f>
        <v>静居寺</v>
      </c>
      <c r="C31" s="30" t="s">
        <v>36</v>
      </c>
      <c r="D31" s="31" t="s">
        <v>36</v>
      </c>
      <c r="E31" s="31" t="s">
        <v>36</v>
      </c>
      <c r="F31" s="2" t="str">
        <f t="shared" si="1"/>
        <v>静居寺+T区</v>
      </c>
      <c r="G31" s="2" t="str">
        <f>IFERROR(_xlfn.XLOOKUP(B31,#REF!,#REF!,0),"")</f>
        <v/>
      </c>
      <c r="H31" s="3" t="e">
        <f>_xlfn.XLOOKUP(B31,#REF!,#REF!,0)</f>
        <v>#REF!</v>
      </c>
      <c r="I31" s="3">
        <f>_xlfn.XLOOKUP(E31,[2]新店!B:B,[2]新店!E:E,0)</f>
        <v>0</v>
      </c>
      <c r="J31" s="3">
        <f>_xlfn.XLOOKUP(E31,[2]新店!B:B,[2]新店!F:F,0)</f>
        <v>0</v>
      </c>
      <c r="K31" s="4" t="e">
        <f>IF(H31="新店一阶段",LOOKUP(I31,[2]②判断标准!$M$9:$M$12,[2]②判断标准!$O$9:$O$12),0)</f>
        <v>#REF!</v>
      </c>
      <c r="L31" s="5">
        <f t="shared" si="7"/>
        <v>0</v>
      </c>
      <c r="M31" s="6">
        <f>_xlfn.XLOOKUP(E31,[2]新店!B:B,[2]新店!G:G,0)</f>
        <v>0</v>
      </c>
      <c r="N31" s="7" t="str">
        <f>LOOKUP(M31,[2]②判断标准!$M$1:$M$4,[2]②判断标准!$O$1:$O$4)</f>
        <v>同老店</v>
      </c>
      <c r="O31" s="6">
        <f>_xlfn.XLOOKUP(E31,[2]新店!B:B,[2]新店!H:H,0)</f>
        <v>0</v>
      </c>
      <c r="P31" s="6">
        <f t="shared" si="8"/>
        <v>0</v>
      </c>
      <c r="Q31" s="2">
        <f>_xlfn.XLOOKUP(E31,[2]考勤!D:D,[2]考勤!AM:AM,0)</f>
        <v>0</v>
      </c>
      <c r="S31" s="2">
        <f t="shared" si="2"/>
        <v>0</v>
      </c>
      <c r="T31" s="2">
        <v>0</v>
      </c>
      <c r="U31" s="2">
        <v>0</v>
      </c>
      <c r="V31" s="2">
        <v>0</v>
      </c>
      <c r="W31" s="32">
        <f>_xlfn.XLOOKUP(E31,[2]项目数!C:C,[2]项目数!E:E,0)</f>
        <v>0</v>
      </c>
      <c r="X31" s="32">
        <f>_xlfn.XLOOKUP(E31,[2]项目数!C:C,[2]项目数!D:D,0)</f>
        <v>0</v>
      </c>
      <c r="Y31" s="2">
        <f>_xlfn.XLOOKUP(E31,[2]项目数!C:C,[2]项目数!F:F,0)</f>
        <v>0</v>
      </c>
      <c r="Z31" s="33" t="str">
        <f t="shared" si="3"/>
        <v>不属于战队</v>
      </c>
      <c r="AA31" s="33">
        <f t="shared" si="4"/>
        <v>0</v>
      </c>
      <c r="AB31" s="2">
        <f>_xlfn.XLOOKUP(F31,[2]战队统计表!A:A,[2]战队统计表!B:B,0)</f>
        <v>0</v>
      </c>
      <c r="AC31" s="2">
        <f t="shared" si="9"/>
        <v>1</v>
      </c>
      <c r="AD31" s="8">
        <f>IF(AC31="",_xlfn.XLOOKUP(F31,[2]战队统计表!A:A,[2]战队统计表!D:D,0),0)</f>
        <v>0</v>
      </c>
      <c r="AE31" s="34">
        <f>IF(AND(E31="T区",E31="门店T区"),"",IF(AC31="",0,LOOKUP(S31,[2]②判断标准!$B$16:$B$20,[2]②判断标准!$D$16:$D$20)))</f>
        <v>0</v>
      </c>
      <c r="AF31" s="34">
        <f t="shared" si="5"/>
        <v>0</v>
      </c>
      <c r="AG31" s="9" t="e">
        <f t="shared" si="10"/>
        <v>#REF!</v>
      </c>
      <c r="AH31" s="35">
        <f t="shared" si="11"/>
        <v>0</v>
      </c>
      <c r="AI31" s="9" t="e">
        <f t="shared" si="12"/>
        <v>#REF!</v>
      </c>
      <c r="AJ31" s="36">
        <f>IF(AA31=1,IFERROR(S31/VLOOKUP(F31,[2]战队统计表!A:C,3,0),0),0)</f>
        <v>0</v>
      </c>
      <c r="AK31" s="34" t="str">
        <f t="shared" si="6"/>
        <v/>
      </c>
      <c r="AL31" s="2" t="str">
        <f>IF(D31="顾问",_xlfn.XLOOKUP(F31,[2]战队统计表!A:A,[2]战队统计表!H:H,0),"")</f>
        <v/>
      </c>
    </row>
    <row r="32" spans="1:38" ht="16.5" x14ac:dyDescent="0.2">
      <c r="A32" s="28" t="s">
        <v>30</v>
      </c>
      <c r="B32" s="29" t="s">
        <v>56</v>
      </c>
      <c r="C32" s="38" t="s">
        <v>42</v>
      </c>
      <c r="D32" s="39" t="s">
        <v>42</v>
      </c>
      <c r="E32" s="39" t="s">
        <v>42</v>
      </c>
      <c r="F32" s="2" t="str">
        <f t="shared" si="1"/>
        <v>静居寺+门店T区</v>
      </c>
      <c r="G32" s="2" t="str">
        <f>IFERROR(_xlfn.XLOOKUP(B32,#REF!,#REF!,0),"")</f>
        <v/>
      </c>
      <c r="H32" s="3" t="e">
        <f>_xlfn.XLOOKUP(B32,#REF!,#REF!,0)</f>
        <v>#REF!</v>
      </c>
      <c r="I32" s="3">
        <f>_xlfn.XLOOKUP(E32,[2]新店!B:B,[2]新店!E:E,0)</f>
        <v>0</v>
      </c>
      <c r="J32" s="3">
        <f>_xlfn.XLOOKUP(E32,[2]新店!B:B,[2]新店!F:F,0)</f>
        <v>0</v>
      </c>
      <c r="K32" s="4" t="e">
        <f>IF(H32="新店一阶段",LOOKUP(I32,[2]②判断标准!$M$9:$M$12,[2]②判断标准!$O$9:$O$12),0)</f>
        <v>#REF!</v>
      </c>
      <c r="L32" s="5">
        <f t="shared" si="7"/>
        <v>0</v>
      </c>
      <c r="M32" s="6">
        <f>_xlfn.XLOOKUP(E32,[2]新店!B:B,[2]新店!G:G,0)</f>
        <v>0</v>
      </c>
      <c r="N32" s="7" t="str">
        <f>LOOKUP(M32,[2]②判断标准!$M$1:$M$4,[2]②判断标准!$O$1:$O$4)</f>
        <v>同老店</v>
      </c>
      <c r="O32" s="6">
        <f>_xlfn.XLOOKUP(E32,[2]新店!B:B,[2]新店!H:H,0)</f>
        <v>0</v>
      </c>
      <c r="P32" s="6">
        <f t="shared" si="8"/>
        <v>0</v>
      </c>
      <c r="Q32" s="2">
        <f>_xlfn.XLOOKUP(E32,[2]考勤!D:D,[2]考勤!AM:AM,0)</f>
        <v>0</v>
      </c>
      <c r="S32" s="2">
        <f t="shared" si="2"/>
        <v>0</v>
      </c>
      <c r="T32" s="2">
        <v>0</v>
      </c>
      <c r="U32" s="2">
        <v>0</v>
      </c>
      <c r="V32" s="2">
        <v>0</v>
      </c>
      <c r="W32" s="32">
        <f>_xlfn.XLOOKUP(E32,[2]项目数!C:C,[2]项目数!E:E,0)</f>
        <v>0</v>
      </c>
      <c r="X32" s="32">
        <f>_xlfn.XLOOKUP(E32,[2]项目数!C:C,[2]项目数!D:D,0)</f>
        <v>0</v>
      </c>
      <c r="Y32" s="2">
        <f>_xlfn.XLOOKUP(E32,[2]项目数!C:C,[2]项目数!F:F,0)</f>
        <v>0</v>
      </c>
      <c r="Z32" s="33">
        <f t="shared" si="3"/>
        <v>1</v>
      </c>
      <c r="AA32" s="33">
        <f t="shared" si="4"/>
        <v>0</v>
      </c>
      <c r="AB32" s="2">
        <f>_xlfn.XLOOKUP(F32,[2]战队统计表!A:A,[2]战队统计表!B:B,0)</f>
        <v>0</v>
      </c>
      <c r="AC32" s="2">
        <f t="shared" si="9"/>
        <v>1</v>
      </c>
      <c r="AD32" s="8">
        <f>IF(AC32="",_xlfn.XLOOKUP(F32,[2]战队统计表!A:A,[2]战队统计表!D:D,0),0)</f>
        <v>0</v>
      </c>
      <c r="AE32" s="34">
        <f>IF(AND(E32="T区",E32="门店T区"),"",IF(AC32="",0,LOOKUP(S32,[2]②判断标准!$B$16:$B$20,[2]②判断标准!$D$16:$D$20)))</f>
        <v>0</v>
      </c>
      <c r="AF32" s="34">
        <f t="shared" si="5"/>
        <v>0</v>
      </c>
      <c r="AG32" s="9" t="e">
        <f t="shared" si="10"/>
        <v>#REF!</v>
      </c>
      <c r="AH32" s="35">
        <f t="shared" si="11"/>
        <v>0</v>
      </c>
      <c r="AI32" s="9" t="e">
        <f t="shared" si="12"/>
        <v>#REF!</v>
      </c>
      <c r="AJ32" s="36">
        <f>IF(AA32=1,IFERROR(S32/VLOOKUP(F32,[2]战队统计表!A:C,3,0),0),0)</f>
        <v>0</v>
      </c>
      <c r="AK32" s="34" t="str">
        <f t="shared" si="6"/>
        <v/>
      </c>
      <c r="AL32" s="2" t="str">
        <f>IF(D32="顾问",_xlfn.XLOOKUP(F32,[2]战队统计表!A:A,[2]战队统计表!H:H,0),"")</f>
        <v/>
      </c>
    </row>
    <row r="33" spans="1:38" ht="16.5" x14ac:dyDescent="0.2">
      <c r="A33" s="28" t="s">
        <v>30</v>
      </c>
      <c r="B33" s="48" t="s">
        <v>66</v>
      </c>
      <c r="C33" s="30" t="s">
        <v>53</v>
      </c>
      <c r="D33" s="31" t="s">
        <v>6</v>
      </c>
      <c r="E33" s="31" t="s">
        <v>67</v>
      </c>
      <c r="F33" s="2" t="str">
        <f t="shared" si="1"/>
        <v>红光+单人</v>
      </c>
      <c r="G33" s="2" t="str">
        <f>IFERROR(_xlfn.XLOOKUP(B33,#REF!,#REF!,0),"")</f>
        <v/>
      </c>
      <c r="H33" s="3" t="e">
        <f>_xlfn.XLOOKUP(B33,#REF!,#REF!,0)</f>
        <v>#REF!</v>
      </c>
      <c r="I33" s="3">
        <f>_xlfn.XLOOKUP(E33,[2]新店!B:B,[2]新店!E:E,0)</f>
        <v>0</v>
      </c>
      <c r="J33" s="3">
        <f>_xlfn.XLOOKUP(E33,[2]新店!B:B,[2]新店!F:F,0)</f>
        <v>0</v>
      </c>
      <c r="K33" s="4" t="e">
        <f>IF(H33="新店一阶段",LOOKUP(I33,[2]②判断标准!$M$9:$M$12,[2]②判断标准!$O$9:$O$12),0)</f>
        <v>#REF!</v>
      </c>
      <c r="L33" s="5">
        <f t="shared" si="7"/>
        <v>7300</v>
      </c>
      <c r="M33" s="6">
        <f>_xlfn.XLOOKUP(E33,[2]新店!B:B,[2]新店!G:G,0)</f>
        <v>2</v>
      </c>
      <c r="N33" s="7" t="str">
        <f>LOOKUP(M33,[2]②判断标准!$M$1:$M$4,[2]②判断标准!$O$1:$O$4)</f>
        <v>同老店</v>
      </c>
      <c r="O33" s="6">
        <f>_xlfn.XLOOKUP(E33,[2]新店!B:B,[2]新店!H:H,0)</f>
        <v>2100</v>
      </c>
      <c r="P33" s="6">
        <f t="shared" si="8"/>
        <v>5200</v>
      </c>
      <c r="Q33" s="2">
        <f>_xlfn.XLOOKUP(E33,[2]考勤!D:D,[2]考勤!AM:AM,0)</f>
        <v>30</v>
      </c>
      <c r="S33" s="2">
        <f t="shared" si="2"/>
        <v>16060</v>
      </c>
      <c r="T33" s="2">
        <v>7300</v>
      </c>
      <c r="U33" s="2">
        <v>8760</v>
      </c>
      <c r="V33" s="2">
        <v>0</v>
      </c>
      <c r="W33" s="32">
        <f>_xlfn.XLOOKUP(E33,[2]项目数!C:C,[2]项目数!E:E,0)</f>
        <v>5556.64</v>
      </c>
      <c r="X33" s="32">
        <f>_xlfn.XLOOKUP(E33,[2]项目数!C:C,[2]项目数!D:D,0)</f>
        <v>93</v>
      </c>
      <c r="Y33" s="2">
        <f>_xlfn.XLOOKUP(E33,[2]项目数!C:C,[2]项目数!F:F,0)</f>
        <v>1104</v>
      </c>
      <c r="Z33" s="33" t="str">
        <f t="shared" si="3"/>
        <v>单人</v>
      </c>
      <c r="AA33" s="33">
        <f t="shared" si="4"/>
        <v>0</v>
      </c>
      <c r="AB33" s="2">
        <f>_xlfn.XLOOKUP(F33,[2]战队统计表!A:A,[2]战队统计表!B:B,0)</f>
        <v>0</v>
      </c>
      <c r="AC33" s="2">
        <f t="shared" si="9"/>
        <v>1</v>
      </c>
      <c r="AD33" s="8">
        <f>IF(AC33="",_xlfn.XLOOKUP(F33,[2]战队统计表!A:A,[2]战队统计表!D:D,0),0)</f>
        <v>0</v>
      </c>
      <c r="AE33" s="34">
        <f>IF(AND(E33="T区",E33="门店T区"),"",IF(AC33="",0,LOOKUP(S33,[2]②判断标准!$B$16:$B$20,[2]②判断标准!$D$16:$D$20)))</f>
        <v>0.03</v>
      </c>
      <c r="AF33" s="34">
        <f t="shared" si="5"/>
        <v>0.03</v>
      </c>
      <c r="AG33" s="9" t="e">
        <f t="shared" si="10"/>
        <v>#REF!</v>
      </c>
      <c r="AH33" s="35">
        <f t="shared" si="11"/>
        <v>162.279</v>
      </c>
      <c r="AI33" s="9" t="e">
        <f t="shared" si="12"/>
        <v>#REF!</v>
      </c>
      <c r="AJ33" s="36">
        <f>IF(AA33=1,IFERROR(S33/VLOOKUP(F33,[2]战队统计表!A:C,3,0),0),0)</f>
        <v>0</v>
      </c>
      <c r="AK33" s="34" t="str">
        <f t="shared" si="6"/>
        <v/>
      </c>
      <c r="AL33" s="2" t="str">
        <f>IF(D33="顾问",_xlfn.XLOOKUP(F33,[2]战队统计表!A:A,[2]战队统计表!H:H,0),"")</f>
        <v/>
      </c>
    </row>
    <row r="34" spans="1:38" ht="16.5" x14ac:dyDescent="0.2">
      <c r="A34" s="28" t="s">
        <v>30</v>
      </c>
      <c r="B34" s="48" t="s">
        <v>66</v>
      </c>
      <c r="C34" s="30" t="s">
        <v>53</v>
      </c>
      <c r="D34" s="31" t="s">
        <v>6</v>
      </c>
      <c r="E34" s="31" t="s">
        <v>69</v>
      </c>
      <c r="F34" s="2" t="str">
        <f t="shared" si="1"/>
        <v>红光+单人</v>
      </c>
      <c r="G34" s="2" t="str">
        <f>IFERROR(_xlfn.XLOOKUP(B34,#REF!,#REF!,0),"")</f>
        <v/>
      </c>
      <c r="H34" s="3" t="e">
        <f>_xlfn.XLOOKUP(B34,#REF!,#REF!,0)</f>
        <v>#REF!</v>
      </c>
      <c r="I34" s="3">
        <f>_xlfn.XLOOKUP(E34,[2]新店!B:B,[2]新店!E:E,0)</f>
        <v>0</v>
      </c>
      <c r="J34" s="3">
        <f>_xlfn.XLOOKUP(E34,[2]新店!B:B,[2]新店!F:F,0)</f>
        <v>0</v>
      </c>
      <c r="K34" s="4" t="e">
        <f>IF(H34="新店一阶段",LOOKUP(I34,[2]②判断标准!$M$9:$M$12,[2]②判断标准!$O$9:$O$12),0)</f>
        <v>#REF!</v>
      </c>
      <c r="L34" s="5">
        <f t="shared" si="7"/>
        <v>7210</v>
      </c>
      <c r="M34" s="6">
        <f>_xlfn.XLOOKUP(E34,[2]新店!B:B,[2]新店!G:G,0)</f>
        <v>1</v>
      </c>
      <c r="N34" s="7" t="str">
        <f>LOOKUP(M34,[2]②判断标准!$M$1:$M$4,[2]②判断标准!$O$1:$O$4)</f>
        <v>同老店</v>
      </c>
      <c r="O34" s="6">
        <f>_xlfn.XLOOKUP(E34,[2]新店!B:B,[2]新店!H:H,0)</f>
        <v>2000</v>
      </c>
      <c r="P34" s="6">
        <f t="shared" si="8"/>
        <v>5210</v>
      </c>
      <c r="Q34" s="2">
        <f>_xlfn.XLOOKUP(E34,[2]考勤!D:D,[2]考勤!AM:AM,0)</f>
        <v>2</v>
      </c>
      <c r="S34" s="2">
        <f t="shared" si="2"/>
        <v>13790</v>
      </c>
      <c r="T34" s="2">
        <v>7210</v>
      </c>
      <c r="U34" s="2">
        <v>5960</v>
      </c>
      <c r="V34" s="2">
        <v>620</v>
      </c>
      <c r="W34" s="32">
        <f>_xlfn.XLOOKUP(E34,[2]项目数!C:C,[2]项目数!E:E,0)</f>
        <v>8817.7199999999993</v>
      </c>
      <c r="X34" s="32">
        <f>_xlfn.XLOOKUP(E34,[2]项目数!C:C,[2]项目数!D:D,0)</f>
        <v>91</v>
      </c>
      <c r="Y34" s="2">
        <f>_xlfn.XLOOKUP(E34,[2]项目数!C:C,[2]项目数!F:F,0)</f>
        <v>1116</v>
      </c>
      <c r="Z34" s="33" t="str">
        <f t="shared" si="3"/>
        <v>单人</v>
      </c>
      <c r="AA34" s="33">
        <f t="shared" si="4"/>
        <v>0</v>
      </c>
      <c r="AB34" s="2">
        <f>_xlfn.XLOOKUP(F34,[2]战队统计表!A:A,[2]战队统计表!B:B,0)</f>
        <v>0</v>
      </c>
      <c r="AC34" s="2">
        <f t="shared" si="9"/>
        <v>1</v>
      </c>
      <c r="AD34" s="8">
        <f>IF(AC34="",_xlfn.XLOOKUP(F34,[2]战队统计表!A:A,[2]战队统计表!D:D,0),0)</f>
        <v>0</v>
      </c>
      <c r="AE34" s="34">
        <f>IF(AND(E34="T区",E34="门店T区"),"",IF(AC34="",0,LOOKUP(S34,[2]②判断标准!$B$16:$B$20,[2]②判断标准!$D$16:$D$20)))</f>
        <v>0.03</v>
      </c>
      <c r="AF34" s="34">
        <f t="shared" si="5"/>
        <v>0.03</v>
      </c>
      <c r="AG34" s="9" t="e">
        <f t="shared" si="10"/>
        <v>#REF!</v>
      </c>
      <c r="AH34" s="35">
        <f t="shared" si="11"/>
        <v>110.40899999999999</v>
      </c>
      <c r="AI34" s="9" t="e">
        <f t="shared" si="12"/>
        <v>#REF!</v>
      </c>
      <c r="AJ34" s="36">
        <f>IF(AA34=1,IFERROR(S34/VLOOKUP(F34,[2]战队统计表!A:C,3,0),0),0)</f>
        <v>0</v>
      </c>
      <c r="AK34" s="34" t="str">
        <f t="shared" si="6"/>
        <v/>
      </c>
      <c r="AL34" s="2" t="str">
        <f>IF(D34="顾问",_xlfn.XLOOKUP(F34,[2]战队统计表!A:A,[2]战队统计表!H:H,0),"")</f>
        <v/>
      </c>
    </row>
    <row r="35" spans="1:38" ht="16.5" x14ac:dyDescent="0.2">
      <c r="A35" s="28" t="s">
        <v>30</v>
      </c>
      <c r="B35" s="48" t="s">
        <v>66</v>
      </c>
      <c r="C35" s="30" t="s">
        <v>53</v>
      </c>
      <c r="D35" s="31" t="s">
        <v>6</v>
      </c>
      <c r="E35" s="31" t="s">
        <v>70</v>
      </c>
      <c r="F35" s="2" t="str">
        <f t="shared" si="1"/>
        <v>红光+单人</v>
      </c>
      <c r="G35" s="2" t="str">
        <f>IFERROR(_xlfn.XLOOKUP(B35,#REF!,#REF!,0),"")</f>
        <v/>
      </c>
      <c r="H35" s="3" t="e">
        <f>_xlfn.XLOOKUP(B35,#REF!,#REF!,0)</f>
        <v>#REF!</v>
      </c>
      <c r="I35" s="3">
        <f>_xlfn.XLOOKUP(E35,[2]新店!B:B,[2]新店!E:E,0)</f>
        <v>0</v>
      </c>
      <c r="J35" s="3">
        <f>_xlfn.XLOOKUP(E35,[2]新店!B:B,[2]新店!F:F,0)</f>
        <v>0</v>
      </c>
      <c r="K35" s="4" t="e">
        <f>IF(H35="新店一阶段",LOOKUP(I35,[2]②判断标准!$M$9:$M$12,[2]②判断标准!$O$9:$O$12),0)</f>
        <v>#REF!</v>
      </c>
      <c r="L35" s="5">
        <f t="shared" si="7"/>
        <v>10551.8</v>
      </c>
      <c r="M35" s="6">
        <f>_xlfn.XLOOKUP(E35,[2]新店!B:B,[2]新店!G:G,0)</f>
        <v>3</v>
      </c>
      <c r="N35" s="7" t="str">
        <f>LOOKUP(M35,[2]②判断标准!$M$1:$M$4,[2]②判断标准!$O$1:$O$4)</f>
        <v>同老店</v>
      </c>
      <c r="O35" s="6">
        <f>_xlfn.XLOOKUP(E35,[2]新店!B:B,[2]新店!H:H,0)</f>
        <v>9644</v>
      </c>
      <c r="P35" s="6">
        <f t="shared" si="8"/>
        <v>907.79999999999927</v>
      </c>
      <c r="Q35" s="2">
        <f>_xlfn.XLOOKUP(E35,[2]考勤!D:D,[2]考勤!AM:AM,0)</f>
        <v>30</v>
      </c>
      <c r="S35" s="2">
        <f t="shared" si="2"/>
        <v>32271.8</v>
      </c>
      <c r="T35" s="2">
        <v>10551.8</v>
      </c>
      <c r="U35" s="2">
        <v>21720</v>
      </c>
      <c r="V35" s="2">
        <v>0</v>
      </c>
      <c r="W35" s="32">
        <f>_xlfn.XLOOKUP(E35,[2]项目数!C:C,[2]项目数!E:E,0)</f>
        <v>15067.98</v>
      </c>
      <c r="X35" s="32">
        <f>_xlfn.XLOOKUP(E35,[2]项目数!C:C,[2]项目数!D:D,0)</f>
        <v>98</v>
      </c>
      <c r="Y35" s="2">
        <f>_xlfn.XLOOKUP(E35,[2]项目数!C:C,[2]项目数!F:F,0)</f>
        <v>1067</v>
      </c>
      <c r="Z35" s="33" t="str">
        <f t="shared" si="3"/>
        <v>单人</v>
      </c>
      <c r="AA35" s="33">
        <f t="shared" si="4"/>
        <v>0</v>
      </c>
      <c r="AB35" s="2">
        <f>_xlfn.XLOOKUP(F35,[2]战队统计表!A:A,[2]战队统计表!B:B,0)</f>
        <v>0</v>
      </c>
      <c r="AC35" s="2">
        <f t="shared" si="9"/>
        <v>1</v>
      </c>
      <c r="AD35" s="8">
        <f>IF(AC35="",_xlfn.XLOOKUP(F35,[2]战队统计表!A:A,[2]战队统计表!D:D,0),0)</f>
        <v>0</v>
      </c>
      <c r="AE35" s="34">
        <f>IF(AND(E35="T区",E35="门店T区"),"",IF(AC35="",0,LOOKUP(S35,[2]②判断标准!$B$16:$B$20,[2]②判断标准!$D$16:$D$20)))</f>
        <v>0.04</v>
      </c>
      <c r="AF35" s="34">
        <f t="shared" si="5"/>
        <v>0.04</v>
      </c>
      <c r="AG35" s="9" t="e">
        <f t="shared" si="10"/>
        <v>#REF!</v>
      </c>
      <c r="AH35" s="35">
        <f t="shared" si="11"/>
        <v>536.48400000000004</v>
      </c>
      <c r="AI35" s="9" t="e">
        <f t="shared" si="12"/>
        <v>#REF!</v>
      </c>
      <c r="AJ35" s="36">
        <f>IF(AA35=1,IFERROR(S35/VLOOKUP(F35,[2]战队统计表!A:C,3,0),0),0)</f>
        <v>0</v>
      </c>
      <c r="AK35" s="34" t="str">
        <f t="shared" si="6"/>
        <v/>
      </c>
      <c r="AL35" s="2" t="str">
        <f>IF(D35="顾问",_xlfn.XLOOKUP(F35,[2]战队统计表!A:A,[2]战队统计表!H:H,0),"")</f>
        <v/>
      </c>
    </row>
    <row r="36" spans="1:38" ht="16.5" x14ac:dyDescent="0.2">
      <c r="A36" s="28" t="s">
        <v>30</v>
      </c>
      <c r="B36" s="48" t="s">
        <v>66</v>
      </c>
      <c r="C36" s="30" t="s">
        <v>53</v>
      </c>
      <c r="D36" s="31" t="s">
        <v>6</v>
      </c>
      <c r="E36" s="31" t="s">
        <v>71</v>
      </c>
      <c r="F36" s="2" t="str">
        <f t="shared" si="1"/>
        <v>红光+单人</v>
      </c>
      <c r="G36" s="2" t="str">
        <f>IFERROR(_xlfn.XLOOKUP(B36,#REF!,#REF!,0),"")</f>
        <v/>
      </c>
      <c r="H36" s="3" t="e">
        <f>_xlfn.XLOOKUP(B36,#REF!,#REF!,0)</f>
        <v>#REF!</v>
      </c>
      <c r="I36" s="3">
        <f>_xlfn.XLOOKUP(E36,[2]新店!B:B,[2]新店!E:E,0)</f>
        <v>0</v>
      </c>
      <c r="J36" s="3">
        <f>_xlfn.XLOOKUP(E36,[2]新店!B:B,[2]新店!F:F,0)</f>
        <v>0</v>
      </c>
      <c r="K36" s="4" t="e">
        <f>IF(H36="新店一阶段",LOOKUP(I36,[2]②判断标准!$M$9:$M$12,[2]②判断标准!$O$9:$O$12),0)</f>
        <v>#REF!</v>
      </c>
      <c r="L36" s="5">
        <f t="shared" si="7"/>
        <v>18469.2</v>
      </c>
      <c r="M36" s="6">
        <f>_xlfn.XLOOKUP(E36,[2]新店!B:B,[2]新店!G:G,0)</f>
        <v>2</v>
      </c>
      <c r="N36" s="7" t="str">
        <f>LOOKUP(M36,[2]②判断标准!$M$1:$M$4,[2]②判断标准!$O$1:$O$4)</f>
        <v>同老店</v>
      </c>
      <c r="O36" s="6">
        <f>_xlfn.XLOOKUP(E36,[2]新店!B:B,[2]新店!H:H,0)</f>
        <v>8944</v>
      </c>
      <c r="P36" s="6">
        <f t="shared" si="8"/>
        <v>9525.2000000000007</v>
      </c>
      <c r="Q36" s="2">
        <f>_xlfn.XLOOKUP(E36,[2]考勤!D:D,[2]考勤!AM:AM,0)</f>
        <v>30</v>
      </c>
      <c r="S36" s="2">
        <f t="shared" si="2"/>
        <v>30589.200000000001</v>
      </c>
      <c r="T36" s="2">
        <v>18469.2</v>
      </c>
      <c r="U36" s="2">
        <v>12120</v>
      </c>
      <c r="V36" s="2">
        <v>0</v>
      </c>
      <c r="W36" s="32">
        <f>_xlfn.XLOOKUP(E36,[2]项目数!C:C,[2]项目数!E:E,0)</f>
        <v>4205.8999999999996</v>
      </c>
      <c r="X36" s="32">
        <f>_xlfn.XLOOKUP(E36,[2]项目数!C:C,[2]项目数!D:D,0)</f>
        <v>89</v>
      </c>
      <c r="Y36" s="2">
        <f>_xlfn.XLOOKUP(E36,[2]项目数!C:C,[2]项目数!F:F,0)</f>
        <v>1139</v>
      </c>
      <c r="Z36" s="33" t="str">
        <f t="shared" si="3"/>
        <v>单人</v>
      </c>
      <c r="AA36" s="33">
        <f t="shared" si="4"/>
        <v>0</v>
      </c>
      <c r="AB36" s="2">
        <f>_xlfn.XLOOKUP(F36,[2]战队统计表!A:A,[2]战队统计表!B:B,0)</f>
        <v>0</v>
      </c>
      <c r="AC36" s="2">
        <f t="shared" si="9"/>
        <v>1</v>
      </c>
      <c r="AD36" s="8">
        <f>IF(AC36="",_xlfn.XLOOKUP(F36,[2]战队统计表!A:A,[2]战队统计表!D:D,0),0)</f>
        <v>0</v>
      </c>
      <c r="AE36" s="34">
        <f>IF(AND(E36="T区",E36="门店T区"),"",IF(AC36="",0,LOOKUP(S36,[2]②判断标准!$B$16:$B$20,[2]②判断标准!$D$16:$D$20)))</f>
        <v>0.04</v>
      </c>
      <c r="AF36" s="34">
        <f t="shared" si="5"/>
        <v>0.04</v>
      </c>
      <c r="AG36" s="9" t="e">
        <f t="shared" si="10"/>
        <v>#REF!</v>
      </c>
      <c r="AH36" s="35">
        <f t="shared" si="11"/>
        <v>299.36400000000003</v>
      </c>
      <c r="AI36" s="9" t="e">
        <f t="shared" si="12"/>
        <v>#REF!</v>
      </c>
      <c r="AJ36" s="36">
        <f>IF(AA36=1,IFERROR(S36/VLOOKUP(F36,[2]战队统计表!A:C,3,0),0),0)</f>
        <v>0</v>
      </c>
      <c r="AK36" s="34" t="str">
        <f t="shared" si="6"/>
        <v/>
      </c>
      <c r="AL36" s="2" t="str">
        <f>IF(D36="顾问",_xlfn.XLOOKUP(F36,[2]战队统计表!A:A,[2]战队统计表!H:H,0),"")</f>
        <v/>
      </c>
    </row>
    <row r="37" spans="1:38" ht="16.5" x14ac:dyDescent="0.2">
      <c r="A37" s="28" t="s">
        <v>30</v>
      </c>
      <c r="B37" s="48" t="s">
        <v>66</v>
      </c>
      <c r="C37" s="30" t="s">
        <v>53</v>
      </c>
      <c r="D37" s="31" t="s">
        <v>6</v>
      </c>
      <c r="E37" s="31" t="s">
        <v>72</v>
      </c>
      <c r="F37" s="2" t="str">
        <f t="shared" si="1"/>
        <v>红光+单人</v>
      </c>
      <c r="G37" s="2" t="str">
        <f>IFERROR(_xlfn.XLOOKUP(B37,#REF!,#REF!,0),"")</f>
        <v/>
      </c>
      <c r="H37" s="3" t="e">
        <f>_xlfn.XLOOKUP(B37,#REF!,#REF!,0)</f>
        <v>#REF!</v>
      </c>
      <c r="I37" s="3">
        <f>_xlfn.XLOOKUP(E37,[2]新店!B:B,[2]新店!E:E,0)</f>
        <v>0</v>
      </c>
      <c r="J37" s="3">
        <f>_xlfn.XLOOKUP(E37,[2]新店!B:B,[2]新店!F:F,0)</f>
        <v>0</v>
      </c>
      <c r="K37" s="4" t="e">
        <f>IF(H37="新店一阶段",LOOKUP(I37,[2]②判断标准!$M$9:$M$12,[2]②判断标准!$O$9:$O$12),0)</f>
        <v>#REF!</v>
      </c>
      <c r="L37" s="5">
        <f t="shared" si="7"/>
        <v>11073.2</v>
      </c>
      <c r="M37" s="6">
        <f>_xlfn.XLOOKUP(E37,[2]新店!B:B,[2]新店!G:G,0)</f>
        <v>1</v>
      </c>
      <c r="N37" s="7" t="str">
        <f>LOOKUP(M37,[2]②判断标准!$M$1:$M$4,[2]②判断标准!$O$1:$O$4)</f>
        <v>同老店</v>
      </c>
      <c r="O37" s="6">
        <f>_xlfn.XLOOKUP(E37,[2]新店!B:B,[2]新店!H:H,0)</f>
        <v>1000</v>
      </c>
      <c r="P37" s="6">
        <f t="shared" si="8"/>
        <v>10073.200000000001</v>
      </c>
      <c r="Q37" s="2">
        <f>_xlfn.XLOOKUP(E37,[2]考勤!D:D,[2]考勤!AM:AM,0)</f>
        <v>30</v>
      </c>
      <c r="S37" s="2">
        <f t="shared" si="2"/>
        <v>16773.2</v>
      </c>
      <c r="T37" s="2">
        <v>11073.2</v>
      </c>
      <c r="U37" s="2">
        <v>5700</v>
      </c>
      <c r="V37" s="2">
        <v>0</v>
      </c>
      <c r="W37" s="32">
        <f>_xlfn.XLOOKUP(E37,[2]项目数!C:C,[2]项目数!E:E,0)</f>
        <v>4112.24</v>
      </c>
      <c r="X37" s="32">
        <f>_xlfn.XLOOKUP(E37,[2]项目数!C:C,[2]项目数!D:D,0)</f>
        <v>76</v>
      </c>
      <c r="Y37" s="2">
        <f>_xlfn.XLOOKUP(E37,[2]项目数!C:C,[2]项目数!F:F,0)</f>
        <v>1036</v>
      </c>
      <c r="Z37" s="33" t="str">
        <f t="shared" si="3"/>
        <v>单人</v>
      </c>
      <c r="AA37" s="33">
        <f t="shared" si="4"/>
        <v>0</v>
      </c>
      <c r="AB37" s="2">
        <f>_xlfn.XLOOKUP(F37,[2]战队统计表!A:A,[2]战队统计表!B:B,0)</f>
        <v>0</v>
      </c>
      <c r="AC37" s="2">
        <f t="shared" si="9"/>
        <v>1</v>
      </c>
      <c r="AD37" s="8">
        <f>IF(AC37="",_xlfn.XLOOKUP(F37,[2]战队统计表!A:A,[2]战队统计表!D:D,0),0)</f>
        <v>0</v>
      </c>
      <c r="AE37" s="34">
        <f>IF(AND(E37="T区",E37="门店T区"),"",IF(AC37="",0,LOOKUP(S37,[2]②判断标准!$B$16:$B$20,[2]②判断标准!$D$16:$D$20)))</f>
        <v>0.03</v>
      </c>
      <c r="AF37" s="34">
        <f t="shared" si="5"/>
        <v>0.03</v>
      </c>
      <c r="AG37" s="9" t="e">
        <f t="shared" si="10"/>
        <v>#REF!</v>
      </c>
      <c r="AH37" s="35">
        <f t="shared" si="11"/>
        <v>105.5925</v>
      </c>
      <c r="AI37" s="9" t="e">
        <f t="shared" si="12"/>
        <v>#REF!</v>
      </c>
      <c r="AJ37" s="36">
        <f>IF(AA37=1,IFERROR(S37/VLOOKUP(F37,[2]战队统计表!A:C,3,0),0),0)</f>
        <v>0</v>
      </c>
      <c r="AK37" s="34" t="str">
        <f t="shared" si="6"/>
        <v/>
      </c>
      <c r="AL37" s="2" t="str">
        <f>IF(D37="顾问",_xlfn.XLOOKUP(F37,[2]战队统计表!A:A,[2]战队统计表!H:H,0),"")</f>
        <v/>
      </c>
    </row>
    <row r="38" spans="1:38" ht="16.5" x14ac:dyDescent="0.2">
      <c r="A38" s="28" t="s">
        <v>30</v>
      </c>
      <c r="B38" s="48" t="s">
        <v>66</v>
      </c>
      <c r="C38" s="38" t="s">
        <v>42</v>
      </c>
      <c r="D38" s="39" t="s">
        <v>42</v>
      </c>
      <c r="E38" s="39" t="s">
        <v>42</v>
      </c>
      <c r="F38" s="2" t="str">
        <f t="shared" si="1"/>
        <v>红光+门店T区</v>
      </c>
      <c r="G38" s="2" t="str">
        <f>IFERROR(_xlfn.XLOOKUP(B38,#REF!,#REF!,0),"")</f>
        <v/>
      </c>
      <c r="H38" s="3" t="e">
        <f>_xlfn.XLOOKUP(B38,#REF!,#REF!,0)</f>
        <v>#REF!</v>
      </c>
      <c r="I38" s="3">
        <f>_xlfn.XLOOKUP(E38,[2]新店!B:B,[2]新店!E:E,0)</f>
        <v>0</v>
      </c>
      <c r="J38" s="3">
        <f>_xlfn.XLOOKUP(E38,[2]新店!B:B,[2]新店!F:F,0)</f>
        <v>0</v>
      </c>
      <c r="K38" s="4" t="e">
        <f>IF(H38="新店一阶段",LOOKUP(I38,[2]②判断标准!$M$9:$M$12,[2]②判断标准!$O$9:$O$12),0)</f>
        <v>#REF!</v>
      </c>
      <c r="L38" s="5">
        <f t="shared" si="7"/>
        <v>1488.8</v>
      </c>
      <c r="M38" s="6">
        <f>_xlfn.XLOOKUP(E38,[2]新店!B:B,[2]新店!G:G,0)</f>
        <v>0</v>
      </c>
      <c r="N38" s="7" t="str">
        <f>LOOKUP(M38,[2]②判断标准!$M$1:$M$4,[2]②判断标准!$O$1:$O$4)</f>
        <v>同老店</v>
      </c>
      <c r="O38" s="6">
        <f>_xlfn.XLOOKUP(E38,[2]新店!B:B,[2]新店!H:H,0)</f>
        <v>0</v>
      </c>
      <c r="P38" s="6">
        <f t="shared" si="8"/>
        <v>1488.8</v>
      </c>
      <c r="Q38" s="2">
        <f>_xlfn.XLOOKUP(E38,[2]考勤!D:D,[2]考勤!AM:AM,0)</f>
        <v>0</v>
      </c>
      <c r="S38" s="2">
        <f t="shared" si="2"/>
        <v>10628.8</v>
      </c>
      <c r="T38" s="2">
        <v>1488.8</v>
      </c>
      <c r="U38" s="2">
        <v>9140</v>
      </c>
      <c r="V38" s="2">
        <v>0</v>
      </c>
      <c r="W38" s="32">
        <f>_xlfn.XLOOKUP(E38,[2]项目数!C:C,[2]项目数!E:E,0)</f>
        <v>0</v>
      </c>
      <c r="X38" s="32">
        <f>_xlfn.XLOOKUP(E38,[2]项目数!C:C,[2]项目数!D:D,0)</f>
        <v>0</v>
      </c>
      <c r="Y38" s="2">
        <f>_xlfn.XLOOKUP(E38,[2]项目数!C:C,[2]项目数!F:F,0)</f>
        <v>0</v>
      </c>
      <c r="Z38" s="33">
        <f t="shared" si="3"/>
        <v>1</v>
      </c>
      <c r="AA38" s="33">
        <f t="shared" si="4"/>
        <v>0</v>
      </c>
      <c r="AB38" s="2">
        <f>_xlfn.XLOOKUP(F38,[2]战队统计表!A:A,[2]战队统计表!B:B,0)</f>
        <v>0</v>
      </c>
      <c r="AC38" s="2">
        <f t="shared" si="9"/>
        <v>1</v>
      </c>
      <c r="AD38" s="8">
        <f>IF(AC38="",_xlfn.XLOOKUP(F38,[2]战队统计表!A:A,[2]战队统计表!D:D,0),0)</f>
        <v>0</v>
      </c>
      <c r="AE38" s="34">
        <f>IF(AND(E38="T区",E38="门店T区"),"",IF(AC38="",0,LOOKUP(S38,[2]②判断标准!$B$16:$B$20,[2]②判断标准!$D$16:$D$20)))</f>
        <v>0.03</v>
      </c>
      <c r="AF38" s="34">
        <f t="shared" si="5"/>
        <v>0.03</v>
      </c>
      <c r="AG38" s="9" t="e">
        <f t="shared" si="10"/>
        <v>#REF!</v>
      </c>
      <c r="AH38" s="35">
        <f t="shared" si="11"/>
        <v>169.31849999999997</v>
      </c>
      <c r="AI38" s="9" t="e">
        <f t="shared" si="12"/>
        <v>#REF!</v>
      </c>
      <c r="AJ38" s="36">
        <f>IF(AA38=1,IFERROR(S38/VLOOKUP(F38,[2]战队统计表!A:C,3,0),0),0)</f>
        <v>0</v>
      </c>
      <c r="AK38" s="34" t="str">
        <f t="shared" si="6"/>
        <v/>
      </c>
      <c r="AL38" s="2" t="str">
        <f>IF(D38="顾问",_xlfn.XLOOKUP(F38,[2]战队统计表!A:A,[2]战队统计表!H:H,0),"")</f>
        <v/>
      </c>
    </row>
    <row r="39" spans="1:38" ht="16.5" x14ac:dyDescent="0.2">
      <c r="A39" s="28" t="s">
        <v>30</v>
      </c>
      <c r="B39" s="29" t="s">
        <v>73</v>
      </c>
      <c r="C39" s="30" t="s">
        <v>74</v>
      </c>
      <c r="D39" s="31" t="s">
        <v>32</v>
      </c>
      <c r="E39" s="31" t="s">
        <v>75</v>
      </c>
      <c r="F39" s="2" t="str">
        <f t="shared" si="1"/>
        <v>犀浦+战胜队</v>
      </c>
      <c r="G39" s="2" t="str">
        <f>IFERROR(_xlfn.XLOOKUP(B39,#REF!,#REF!,0),"")</f>
        <v/>
      </c>
      <c r="H39" s="3" t="e">
        <f>_xlfn.XLOOKUP(B39,#REF!,#REF!,0)</f>
        <v>#REF!</v>
      </c>
      <c r="I39" s="3">
        <f>_xlfn.XLOOKUP(E39,[2]新店!B:B,[2]新店!E:E,0)</f>
        <v>0</v>
      </c>
      <c r="J39" s="3">
        <f>_xlfn.XLOOKUP(E39,[2]新店!B:B,[2]新店!F:F,0)</f>
        <v>0</v>
      </c>
      <c r="K39" s="4" t="e">
        <f>IF(H39="新店一阶段",LOOKUP(I39,[2]②判断标准!$M$9:$M$12,[2]②判断标准!$O$9:$O$12),0)</f>
        <v>#REF!</v>
      </c>
      <c r="L39" s="5">
        <f t="shared" si="7"/>
        <v>12924</v>
      </c>
      <c r="M39" s="6">
        <f>_xlfn.XLOOKUP(E39,[2]新店!B:B,[2]新店!G:G,0)</f>
        <v>0</v>
      </c>
      <c r="N39" s="7" t="str">
        <f>LOOKUP(M39,[2]②判断标准!$M$1:$M$4,[2]②判断标准!$O$1:$O$4)</f>
        <v>同老店</v>
      </c>
      <c r="O39" s="6">
        <f>_xlfn.XLOOKUP(E39,[2]新店!B:B,[2]新店!H:H,0)</f>
        <v>0</v>
      </c>
      <c r="P39" s="6">
        <f t="shared" si="8"/>
        <v>12924</v>
      </c>
      <c r="Q39" s="2">
        <f>_xlfn.XLOOKUP(E39,[2]考勤!D:D,[2]考勤!AM:AM,0)</f>
        <v>30</v>
      </c>
      <c r="S39" s="2">
        <f t="shared" si="2"/>
        <v>46294</v>
      </c>
      <c r="T39" s="2">
        <v>12924</v>
      </c>
      <c r="U39" s="2">
        <v>32390</v>
      </c>
      <c r="V39" s="2">
        <v>980</v>
      </c>
      <c r="W39" s="32">
        <f>_xlfn.XLOOKUP(E39,[2]项目数!C:C,[2]项目数!E:E,0)</f>
        <v>34973.08</v>
      </c>
      <c r="X39" s="32">
        <f>_xlfn.XLOOKUP(E39,[2]项目数!C:C,[2]项目数!D:D,0)</f>
        <v>118</v>
      </c>
      <c r="Y39" s="2">
        <f>_xlfn.XLOOKUP(E39,[2]项目数!C:C,[2]项目数!F:F,0)</f>
        <v>1201</v>
      </c>
      <c r="Z39" s="33">
        <f t="shared" si="3"/>
        <v>1</v>
      </c>
      <c r="AA39" s="33">
        <f t="shared" si="4"/>
        <v>1</v>
      </c>
      <c r="AB39" s="2">
        <f>_xlfn.XLOOKUP(F39,[2]战队统计表!A:A,[2]战队统计表!B:B,0)</f>
        <v>3</v>
      </c>
      <c r="AC39" s="2" t="str">
        <f t="shared" si="9"/>
        <v/>
      </c>
      <c r="AD39" s="8">
        <f>IF(AC39="",_xlfn.XLOOKUP(F39,[2]战队统计表!A:A,[2]战队统计表!D:D,0),0)</f>
        <v>0.04</v>
      </c>
      <c r="AE39" s="34">
        <f>IF(AND(E39="T区",E39="门店T区"),"",IF(AC39="",0,LOOKUP(S39,[2]②判断标准!$B$16:$B$20,[2]②判断标准!$D$16:$D$20)))</f>
        <v>0</v>
      </c>
      <c r="AF39" s="34">
        <f t="shared" si="5"/>
        <v>0.04</v>
      </c>
      <c r="AG39" s="9" t="e">
        <f t="shared" si="10"/>
        <v>#REF!</v>
      </c>
      <c r="AH39" s="35">
        <f t="shared" si="11"/>
        <v>800.03300000000013</v>
      </c>
      <c r="AI39" s="9" t="e">
        <f t="shared" si="12"/>
        <v>#REF!</v>
      </c>
      <c r="AJ39" s="36">
        <f>IF(AA39=1,IFERROR(S39/VLOOKUP(F39,[2]战队统计表!A:C,3,0),0),0)</f>
        <v>0.68150568976431269</v>
      </c>
      <c r="AK39" s="34">
        <f t="shared" si="6"/>
        <v>0.31849431023568725</v>
      </c>
      <c r="AL39" s="2">
        <f>IF(D39="顾问",_xlfn.XLOOKUP(F39,[2]战队统计表!A:A,[2]战队统计表!H:H,0),"")</f>
        <v>0</v>
      </c>
    </row>
    <row r="40" spans="1:38" ht="16.5" x14ac:dyDescent="0.2">
      <c r="A40" s="28" t="s">
        <v>30</v>
      </c>
      <c r="B40" s="29" t="s">
        <v>73</v>
      </c>
      <c r="C40" s="30" t="s">
        <v>74</v>
      </c>
      <c r="D40" s="31" t="s">
        <v>6</v>
      </c>
      <c r="E40" s="31" t="s">
        <v>76</v>
      </c>
      <c r="F40" s="2" t="str">
        <f t="shared" si="1"/>
        <v>犀浦+战胜队</v>
      </c>
      <c r="G40" s="2" t="str">
        <f>IFERROR(_xlfn.XLOOKUP(B40,#REF!,#REF!,0),"")</f>
        <v/>
      </c>
      <c r="H40" s="3" t="e">
        <f>_xlfn.XLOOKUP(B40,#REF!,#REF!,0)</f>
        <v>#REF!</v>
      </c>
      <c r="I40" s="3">
        <f>_xlfn.XLOOKUP(E40,[2]新店!B:B,[2]新店!E:E,0)</f>
        <v>0</v>
      </c>
      <c r="J40" s="3">
        <f>_xlfn.XLOOKUP(E40,[2]新店!B:B,[2]新店!F:F,0)</f>
        <v>0</v>
      </c>
      <c r="K40" s="4" t="e">
        <f>IF(H40="新店一阶段",LOOKUP(I40,[2]②判断标准!$M$9:$M$12,[2]②判断标准!$O$9:$O$12),0)</f>
        <v>#REF!</v>
      </c>
      <c r="L40" s="5">
        <f t="shared" si="7"/>
        <v>5677</v>
      </c>
      <c r="M40" s="6">
        <f>_xlfn.XLOOKUP(E40,[2]新店!B:B,[2]新店!G:G,0)</f>
        <v>0</v>
      </c>
      <c r="N40" s="7" t="str">
        <f>LOOKUP(M40,[2]②判断标准!$M$1:$M$4,[2]②判断标准!$O$1:$O$4)</f>
        <v>同老店</v>
      </c>
      <c r="O40" s="6">
        <f>_xlfn.XLOOKUP(E40,[2]新店!B:B,[2]新店!H:H,0)</f>
        <v>0</v>
      </c>
      <c r="P40" s="6">
        <f t="shared" si="8"/>
        <v>5677</v>
      </c>
      <c r="Q40" s="2">
        <f>_xlfn.XLOOKUP(E40,[2]考勤!D:D,[2]考勤!AM:AM,0)</f>
        <v>27</v>
      </c>
      <c r="S40" s="2">
        <f t="shared" si="2"/>
        <v>14962</v>
      </c>
      <c r="T40" s="2">
        <v>5677</v>
      </c>
      <c r="U40" s="2">
        <v>9285</v>
      </c>
      <c r="V40" s="2">
        <v>0</v>
      </c>
      <c r="W40" s="32">
        <f>_xlfn.XLOOKUP(E40,[2]项目数!C:C,[2]项目数!E:E,0)</f>
        <v>8546.9500000000007</v>
      </c>
      <c r="X40" s="32">
        <f>_xlfn.XLOOKUP(E40,[2]项目数!C:C,[2]项目数!D:D,0)</f>
        <v>70</v>
      </c>
      <c r="Y40" s="2">
        <f>_xlfn.XLOOKUP(E40,[2]项目数!C:C,[2]项目数!F:F,0)</f>
        <v>789</v>
      </c>
      <c r="Z40" s="33">
        <f t="shared" si="3"/>
        <v>1</v>
      </c>
      <c r="AA40" s="33">
        <f t="shared" si="4"/>
        <v>1</v>
      </c>
      <c r="AB40" s="2">
        <f>_xlfn.XLOOKUP(F40,[2]战队统计表!A:A,[2]战队统计表!B:B,0)</f>
        <v>3</v>
      </c>
      <c r="AC40" s="2" t="str">
        <f t="shared" si="9"/>
        <v/>
      </c>
      <c r="AD40" s="8">
        <f>IF(AC40="",_xlfn.XLOOKUP(F40,[2]战队统计表!A:A,[2]战队统计表!D:D,0),0)</f>
        <v>0.04</v>
      </c>
      <c r="AE40" s="34">
        <f>IF(AND(E40="T区",E40="门店T区"),"",IF(AC40="",0,LOOKUP(S40,[2]②判断标准!$B$16:$B$20,[2]②判断标准!$D$16:$D$20)))</f>
        <v>0</v>
      </c>
      <c r="AF40" s="34">
        <f t="shared" si="5"/>
        <v>0.04</v>
      </c>
      <c r="AG40" s="9" t="e">
        <f t="shared" si="10"/>
        <v>#REF!</v>
      </c>
      <c r="AH40" s="35">
        <f t="shared" si="11"/>
        <v>229.33950000000004</v>
      </c>
      <c r="AI40" s="9" t="e">
        <f t="shared" si="12"/>
        <v>#REF!</v>
      </c>
      <c r="AJ40" s="36">
        <f>IF(AA40=1,IFERROR(S40/VLOOKUP(F40,[2]战队统计表!A:C,3,0),0),0)</f>
        <v>0.22025938847914733</v>
      </c>
      <c r="AK40" s="34" t="str">
        <f t="shared" si="6"/>
        <v/>
      </c>
      <c r="AL40" s="2" t="str">
        <f>IF(D40="顾问",_xlfn.XLOOKUP(F40,[2]战队统计表!A:A,[2]战队统计表!H:H,0),"")</f>
        <v/>
      </c>
    </row>
    <row r="41" spans="1:38" ht="16.5" x14ac:dyDescent="0.2">
      <c r="A41" s="28" t="s">
        <v>30</v>
      </c>
      <c r="B41" s="29" t="s">
        <v>73</v>
      </c>
      <c r="C41" s="30" t="s">
        <v>74</v>
      </c>
      <c r="D41" s="31" t="s">
        <v>6</v>
      </c>
      <c r="E41" s="31" t="s">
        <v>77</v>
      </c>
      <c r="F41" s="2" t="str">
        <f t="shared" si="1"/>
        <v>犀浦+战胜队</v>
      </c>
      <c r="G41" s="2" t="str">
        <f>IFERROR(_xlfn.XLOOKUP(B41,#REF!,#REF!,0),"")</f>
        <v/>
      </c>
      <c r="H41" s="3" t="e">
        <f>_xlfn.XLOOKUP(B41,#REF!,#REF!,0)</f>
        <v>#REF!</v>
      </c>
      <c r="I41" s="3">
        <f>_xlfn.XLOOKUP(E41,[2]新店!B:B,[2]新店!E:E,0)</f>
        <v>0</v>
      </c>
      <c r="J41" s="3">
        <f>_xlfn.XLOOKUP(E41,[2]新店!B:B,[2]新店!F:F,0)</f>
        <v>0</v>
      </c>
      <c r="K41" s="4" t="e">
        <f>IF(H41="新店一阶段",LOOKUP(I41,[2]②判断标准!$M$9:$M$12,[2]②判断标准!$O$9:$O$12),0)</f>
        <v>#REF!</v>
      </c>
      <c r="L41" s="5">
        <f t="shared" si="7"/>
        <v>2188</v>
      </c>
      <c r="M41" s="6">
        <f>_xlfn.XLOOKUP(E41,[2]新店!B:B,[2]新店!G:G,0)</f>
        <v>0</v>
      </c>
      <c r="N41" s="7" t="str">
        <f>LOOKUP(M41,[2]②判断标准!$M$1:$M$4,[2]②判断标准!$O$1:$O$4)</f>
        <v>同老店</v>
      </c>
      <c r="O41" s="6">
        <f>_xlfn.XLOOKUP(E41,[2]新店!B:B,[2]新店!H:H,0)</f>
        <v>0</v>
      </c>
      <c r="P41" s="6">
        <f t="shared" si="8"/>
        <v>2188</v>
      </c>
      <c r="Q41" s="2">
        <f>_xlfn.XLOOKUP(E41,[2]考勤!D:D,[2]考勤!AM:AM,0)</f>
        <v>30</v>
      </c>
      <c r="S41" s="2">
        <f t="shared" si="2"/>
        <v>6673</v>
      </c>
      <c r="T41" s="2">
        <f>4088-1900</f>
        <v>2188</v>
      </c>
      <c r="U41" s="2">
        <v>4485</v>
      </c>
      <c r="V41" s="2">
        <v>0</v>
      </c>
      <c r="W41" s="32">
        <f>_xlfn.XLOOKUP(E41,[2]项目数!C:C,[2]项目数!E:E,0)</f>
        <v>7625.19</v>
      </c>
      <c r="X41" s="32">
        <f>_xlfn.XLOOKUP(E41,[2]项目数!C:C,[2]项目数!D:D,0)</f>
        <v>87</v>
      </c>
      <c r="Y41" s="2">
        <f>_xlfn.XLOOKUP(E41,[2]项目数!C:C,[2]项目数!F:F,0)</f>
        <v>1152</v>
      </c>
      <c r="Z41" s="33">
        <f t="shared" si="3"/>
        <v>1</v>
      </c>
      <c r="AA41" s="33">
        <f t="shared" si="4"/>
        <v>1</v>
      </c>
      <c r="AB41" s="2">
        <f>_xlfn.XLOOKUP(F41,[2]战队统计表!A:A,[2]战队统计表!B:B,0)</f>
        <v>3</v>
      </c>
      <c r="AC41" s="2" t="str">
        <f t="shared" si="9"/>
        <v/>
      </c>
      <c r="AD41" s="8">
        <f>IF(AC41="",_xlfn.XLOOKUP(F41,[2]战队统计表!A:A,[2]战队统计表!D:D,0),0)</f>
        <v>0.04</v>
      </c>
      <c r="AE41" s="34">
        <f>IF(AND(E41="T区",E41="门店T区"),"",IF(AC41="",0,LOOKUP(S41,[2]②判断标准!$B$16:$B$20,[2]②判断标准!$D$16:$D$20)))</f>
        <v>0</v>
      </c>
      <c r="AF41" s="34">
        <f t="shared" si="5"/>
        <v>0.04</v>
      </c>
      <c r="AG41" s="9" t="e">
        <f t="shared" si="10"/>
        <v>#REF!</v>
      </c>
      <c r="AH41" s="35">
        <f t="shared" si="11"/>
        <v>110.77950000000001</v>
      </c>
      <c r="AI41" s="9" t="e">
        <f t="shared" si="12"/>
        <v>#REF!</v>
      </c>
      <c r="AJ41" s="36">
        <f>IF(AA41=1,IFERROR(S41/VLOOKUP(F41,[2]战队统计表!A:C,3,0),0),0)</f>
        <v>9.8234921756539917E-2</v>
      </c>
      <c r="AK41" s="34" t="str">
        <f t="shared" si="6"/>
        <v/>
      </c>
    </row>
    <row r="42" spans="1:38" ht="16.5" x14ac:dyDescent="0.2">
      <c r="A42" s="28" t="s">
        <v>30</v>
      </c>
      <c r="B42" s="29" t="str">
        <f>B46</f>
        <v>犀浦</v>
      </c>
      <c r="C42" s="30" t="s">
        <v>36</v>
      </c>
      <c r="D42" s="31" t="s">
        <v>36</v>
      </c>
      <c r="E42" s="31" t="s">
        <v>36</v>
      </c>
      <c r="F42" s="2" t="str">
        <f t="shared" si="1"/>
        <v>犀浦+T区</v>
      </c>
      <c r="G42" s="2" t="str">
        <f>IFERROR(_xlfn.XLOOKUP(B42,#REF!,#REF!,0),"")</f>
        <v/>
      </c>
      <c r="H42" s="3" t="e">
        <f>_xlfn.XLOOKUP(B42,#REF!,#REF!,0)</f>
        <v>#REF!</v>
      </c>
      <c r="I42" s="3">
        <f>_xlfn.XLOOKUP(E42,[2]新店!B:B,[2]新店!E:E,0)</f>
        <v>0</v>
      </c>
      <c r="J42" s="3">
        <f>_xlfn.XLOOKUP(E42,[2]新店!B:B,[2]新店!F:F,0)</f>
        <v>0</v>
      </c>
      <c r="K42" s="4" t="e">
        <f>IF(H42="新店一阶段",LOOKUP(I42,[2]②判断标准!$M$9:$M$12,[2]②判断标准!$O$9:$O$12),0)</f>
        <v>#REF!</v>
      </c>
      <c r="L42" s="5">
        <f t="shared" si="7"/>
        <v>0</v>
      </c>
      <c r="M42" s="6">
        <f>_xlfn.XLOOKUP(E42,[2]新店!B:B,[2]新店!G:G,0)</f>
        <v>0</v>
      </c>
      <c r="N42" s="7" t="str">
        <f>LOOKUP(M42,[2]②判断标准!$M$1:$M$4,[2]②判断标准!$O$1:$O$4)</f>
        <v>同老店</v>
      </c>
      <c r="O42" s="6">
        <f>_xlfn.XLOOKUP(E42,[2]新店!B:B,[2]新店!H:H,0)</f>
        <v>0</v>
      </c>
      <c r="P42" s="6">
        <f t="shared" si="8"/>
        <v>0</v>
      </c>
      <c r="Q42" s="2">
        <f>_xlfn.XLOOKUP(E42,[2]考勤!D:D,[2]考勤!AM:AM,0)</f>
        <v>0</v>
      </c>
      <c r="S42" s="2">
        <f t="shared" si="2"/>
        <v>0</v>
      </c>
      <c r="T42" s="2">
        <v>0</v>
      </c>
      <c r="U42" s="2">
        <v>0</v>
      </c>
      <c r="V42" s="2">
        <v>0</v>
      </c>
      <c r="W42" s="32">
        <f>_xlfn.XLOOKUP(E42,[2]项目数!C:C,[2]项目数!E:E,0)</f>
        <v>0</v>
      </c>
      <c r="X42" s="32">
        <f>_xlfn.XLOOKUP(E42,[2]项目数!C:C,[2]项目数!D:D,0)</f>
        <v>0</v>
      </c>
      <c r="Y42" s="2">
        <f>_xlfn.XLOOKUP(E42,[2]项目数!C:C,[2]项目数!F:F,0)</f>
        <v>0</v>
      </c>
      <c r="Z42" s="33" t="str">
        <f t="shared" si="3"/>
        <v>不属于战队</v>
      </c>
      <c r="AA42" s="33">
        <f t="shared" si="4"/>
        <v>0</v>
      </c>
      <c r="AB42" s="2">
        <f>_xlfn.XLOOKUP(F42,[2]战队统计表!A:A,[2]战队统计表!B:B,0)</f>
        <v>0</v>
      </c>
      <c r="AC42" s="2">
        <f t="shared" si="9"/>
        <v>1</v>
      </c>
      <c r="AD42" s="8">
        <f>IF(AC42="",_xlfn.XLOOKUP(F42,[2]战队统计表!A:A,[2]战队统计表!D:D,0),0)</f>
        <v>0</v>
      </c>
      <c r="AE42" s="34">
        <f>IF(AND(E42="T区",E42="门店T区"),"",IF(AC42="",0,LOOKUP(S42,[2]②判断标准!$B$16:$B$20,[2]②判断标准!$D$16:$D$20)))</f>
        <v>0</v>
      </c>
      <c r="AF42" s="34">
        <f t="shared" si="5"/>
        <v>0</v>
      </c>
      <c r="AG42" s="9" t="e">
        <f t="shared" si="10"/>
        <v>#REF!</v>
      </c>
      <c r="AH42" s="35">
        <f t="shared" si="11"/>
        <v>0</v>
      </c>
      <c r="AI42" s="9" t="e">
        <f t="shared" si="12"/>
        <v>#REF!</v>
      </c>
      <c r="AJ42" s="36">
        <f>IF(AA42=1,IFERROR(S42/VLOOKUP(F42,[2]战队统计表!A:C,3,0),0),0)</f>
        <v>0</v>
      </c>
      <c r="AK42" s="34" t="str">
        <f t="shared" si="6"/>
        <v/>
      </c>
      <c r="AL42" s="2" t="str">
        <f>IF(D42="顾问",_xlfn.XLOOKUP(F42,[2]战队统计表!A:A,[2]战队统计表!H:H,0),"")</f>
        <v/>
      </c>
    </row>
    <row r="43" spans="1:38" ht="16.5" x14ac:dyDescent="0.2">
      <c r="A43" s="40" t="s">
        <v>30</v>
      </c>
      <c r="B43" s="41" t="s">
        <v>73</v>
      </c>
      <c r="C43" s="49" t="s">
        <v>79</v>
      </c>
      <c r="D43" s="41" t="s">
        <v>32</v>
      </c>
      <c r="E43" s="41" t="s">
        <v>80</v>
      </c>
      <c r="F43" s="44" t="str">
        <f t="shared" si="1"/>
        <v>犀浦+旗胜队</v>
      </c>
      <c r="G43" s="44" t="str">
        <f>IFERROR(_xlfn.XLOOKUP(B43,#REF!,#REF!,0),"")</f>
        <v/>
      </c>
      <c r="H43" s="3" t="e">
        <f>_xlfn.XLOOKUP(B43,#REF!,#REF!,0)</f>
        <v>#REF!</v>
      </c>
      <c r="I43" s="3">
        <f>_xlfn.XLOOKUP(E43,[2]新店!B:B,[2]新店!E:E,0)</f>
        <v>0</v>
      </c>
      <c r="J43" s="3">
        <f>_xlfn.XLOOKUP(E43,[2]新店!B:B,[2]新店!F:F,0)</f>
        <v>0</v>
      </c>
      <c r="K43" s="4" t="e">
        <f>IF(H43="新店一阶段",LOOKUP(I43,[2]②判断标准!$M$9:$M$12,[2]②判断标准!$O$9:$O$12),0)</f>
        <v>#REF!</v>
      </c>
      <c r="L43" s="5">
        <f t="shared" si="7"/>
        <v>20600</v>
      </c>
      <c r="M43" s="6">
        <f>_xlfn.XLOOKUP(E43,[2]新店!B:B,[2]新店!G:G,0)</f>
        <v>0</v>
      </c>
      <c r="N43" s="7" t="str">
        <f>LOOKUP(M43,[2]②判断标准!$M$1:$M$4,[2]②判断标准!$O$1:$O$4)</f>
        <v>同老店</v>
      </c>
      <c r="O43" s="6">
        <f>_xlfn.XLOOKUP(E43,[2]新店!B:B,[2]新店!H:H,0)</f>
        <v>0</v>
      </c>
      <c r="P43" s="6">
        <f t="shared" si="8"/>
        <v>20600</v>
      </c>
      <c r="Q43" s="2">
        <f>_xlfn.XLOOKUP(E43,[2]考勤!D:D,[2]考勤!AM:AM,0)</f>
        <v>30</v>
      </c>
      <c r="R43" s="44"/>
      <c r="S43" s="44">
        <f t="shared" si="2"/>
        <v>55580</v>
      </c>
      <c r="T43" s="44">
        <v>20600</v>
      </c>
      <c r="U43" s="44">
        <v>34980</v>
      </c>
      <c r="V43" s="44">
        <v>0</v>
      </c>
      <c r="W43" s="45">
        <f>_xlfn.XLOOKUP(E43,[2]项目数!C:C,[2]项目数!E:E,0)</f>
        <v>39748.32</v>
      </c>
      <c r="X43" s="45">
        <f>_xlfn.XLOOKUP(E43,[2]项目数!C:C,[2]项目数!D:D,0)</f>
        <v>134</v>
      </c>
      <c r="Y43" s="44">
        <f>_xlfn.XLOOKUP(E43,[2]项目数!C:C,[2]项目数!F:F,0)</f>
        <v>1429</v>
      </c>
      <c r="Z43" s="33">
        <f t="shared" si="3"/>
        <v>1</v>
      </c>
      <c r="AA43" s="33">
        <f t="shared" si="4"/>
        <v>1</v>
      </c>
      <c r="AB43" s="2">
        <f>_xlfn.XLOOKUP(F43,[2]战队统计表!A:A,[2]战队统计表!B:B,0)</f>
        <v>3</v>
      </c>
      <c r="AC43" s="2" t="str">
        <f t="shared" si="9"/>
        <v/>
      </c>
      <c r="AD43" s="8">
        <f>IF(AC43="",_xlfn.XLOOKUP(F43,[2]战队统计表!A:A,[2]战队统计表!D:D,0),0)</f>
        <v>0.05</v>
      </c>
      <c r="AE43" s="34">
        <f>IF(AND(E43="T区",E43="门店T区"),"",IF(AC43="",0,LOOKUP(S43,[2]②判断标准!$B$16:$B$20,[2]②判断标准!$D$16:$D$20)))</f>
        <v>0</v>
      </c>
      <c r="AF43" s="34">
        <f t="shared" si="5"/>
        <v>0.05</v>
      </c>
      <c r="AG43" s="9" t="e">
        <f t="shared" si="10"/>
        <v>#REF!</v>
      </c>
      <c r="AH43" s="35">
        <f t="shared" si="11"/>
        <v>1080.0074999999999</v>
      </c>
      <c r="AI43" s="9" t="e">
        <f t="shared" si="12"/>
        <v>#REF!</v>
      </c>
      <c r="AJ43" s="36">
        <f>IF(AA43=1,IFERROR(S43/VLOOKUP(F43,[2]战队统计表!A:C,3,0),0),0)</f>
        <v>0.56722967801194057</v>
      </c>
      <c r="AK43" s="34">
        <f t="shared" si="6"/>
        <v>0.43277032198805943</v>
      </c>
      <c r="AL43" s="2">
        <f>IF(D43="顾问",_xlfn.XLOOKUP(F43,[2]战队统计表!A:A,[2]战队统计表!H:H,0),"")</f>
        <v>0</v>
      </c>
    </row>
    <row r="44" spans="1:38" ht="16.5" x14ac:dyDescent="0.2">
      <c r="A44" s="28" t="s">
        <v>30</v>
      </c>
      <c r="B44" s="29" t="s">
        <v>73</v>
      </c>
      <c r="C44" s="30" t="s">
        <v>79</v>
      </c>
      <c r="D44" s="31" t="s">
        <v>6</v>
      </c>
      <c r="E44" s="31" t="s">
        <v>81</v>
      </c>
      <c r="F44" s="2" t="str">
        <f t="shared" si="1"/>
        <v>犀浦+旗胜队</v>
      </c>
      <c r="G44" s="2" t="str">
        <f>IFERROR(_xlfn.XLOOKUP(B44,#REF!,#REF!,0),"")</f>
        <v/>
      </c>
      <c r="H44" s="3" t="e">
        <f>_xlfn.XLOOKUP(B44,#REF!,#REF!,0)</f>
        <v>#REF!</v>
      </c>
      <c r="I44" s="3">
        <f>_xlfn.XLOOKUP(E44,[2]新店!B:B,[2]新店!E:E,0)</f>
        <v>0</v>
      </c>
      <c r="J44" s="3">
        <f>_xlfn.XLOOKUP(E44,[2]新店!B:B,[2]新店!F:F,0)</f>
        <v>0</v>
      </c>
      <c r="K44" s="4" t="e">
        <f>IF(H44="新店一阶段",LOOKUP(I44,[2]②判断标准!$M$9:$M$12,[2]②判断标准!$O$9:$O$12),0)</f>
        <v>#REF!</v>
      </c>
      <c r="L44" s="5">
        <f t="shared" si="7"/>
        <v>14181.5</v>
      </c>
      <c r="M44" s="6">
        <f>_xlfn.XLOOKUP(E44,[2]新店!B:B,[2]新店!G:G,0)</f>
        <v>0</v>
      </c>
      <c r="N44" s="7" t="str">
        <f>LOOKUP(M44,[2]②判断标准!$M$1:$M$4,[2]②判断标准!$O$1:$O$4)</f>
        <v>同老店</v>
      </c>
      <c r="O44" s="6">
        <f>_xlfn.XLOOKUP(E44,[2]新店!B:B,[2]新店!H:H,0)</f>
        <v>0</v>
      </c>
      <c r="P44" s="6">
        <f t="shared" si="8"/>
        <v>14181.5</v>
      </c>
      <c r="Q44" s="2">
        <f>_xlfn.XLOOKUP(E44,[2]考勤!D:D,[2]考勤!AM:AM,0)</f>
        <v>30</v>
      </c>
      <c r="S44" s="2">
        <f t="shared" si="2"/>
        <v>27516.5</v>
      </c>
      <c r="T44" s="2">
        <v>14181.5</v>
      </c>
      <c r="U44" s="2">
        <v>12715</v>
      </c>
      <c r="V44" s="2">
        <v>620</v>
      </c>
      <c r="W44" s="32">
        <f>_xlfn.XLOOKUP(E44,[2]项目数!C:C,[2]项目数!E:E,0)</f>
        <v>9464.08</v>
      </c>
      <c r="X44" s="32">
        <f>_xlfn.XLOOKUP(E44,[2]项目数!C:C,[2]项目数!D:D,0)</f>
        <v>101</v>
      </c>
      <c r="Y44" s="2">
        <f>_xlfn.XLOOKUP(E44,[2]项目数!C:C,[2]项目数!F:F,0)</f>
        <v>1014</v>
      </c>
      <c r="Z44" s="33">
        <f t="shared" si="3"/>
        <v>1</v>
      </c>
      <c r="AA44" s="33">
        <f t="shared" si="4"/>
        <v>1</v>
      </c>
      <c r="AB44" s="2">
        <f>_xlfn.XLOOKUP(F44,[2]战队统计表!A:A,[2]战队统计表!B:B,0)</f>
        <v>3</v>
      </c>
      <c r="AC44" s="2" t="str">
        <f t="shared" si="9"/>
        <v/>
      </c>
      <c r="AD44" s="8">
        <f>IF(AC44="",_xlfn.XLOOKUP(F44,[2]战队统计表!A:A,[2]战队统计表!D:D,0),0)</f>
        <v>0.05</v>
      </c>
      <c r="AE44" s="34">
        <f>IF(AND(E44="T区",E44="门店T区"),"",IF(AC44="",0,LOOKUP(S44,[2]②判断标准!$B$16:$B$20,[2]②判断标准!$D$16:$D$20)))</f>
        <v>0</v>
      </c>
      <c r="AF44" s="34">
        <f t="shared" si="5"/>
        <v>0.05</v>
      </c>
      <c r="AG44" s="9" t="e">
        <f t="shared" si="10"/>
        <v>#REF!</v>
      </c>
      <c r="AH44" s="35">
        <f t="shared" si="11"/>
        <v>392.575625</v>
      </c>
      <c r="AI44" s="9" t="e">
        <f t="shared" si="12"/>
        <v>#REF!</v>
      </c>
      <c r="AJ44" s="36">
        <f>IF(AA44=1,IFERROR(S44/VLOOKUP(F44,[2]战队统计表!A:C,3,0),0),0)</f>
        <v>0.28082359544828289</v>
      </c>
      <c r="AK44" s="34" t="str">
        <f t="shared" si="6"/>
        <v/>
      </c>
      <c r="AL44" s="2" t="str">
        <f>IF(D44="顾问",_xlfn.XLOOKUP(F44,[2]战队统计表!A:A,[2]战队统计表!H:H,0),"")</f>
        <v/>
      </c>
    </row>
    <row r="45" spans="1:38" ht="16.5" x14ac:dyDescent="0.2">
      <c r="A45" s="28" t="s">
        <v>30</v>
      </c>
      <c r="B45" s="29" t="s">
        <v>73</v>
      </c>
      <c r="C45" s="30" t="s">
        <v>79</v>
      </c>
      <c r="D45" s="31" t="s">
        <v>6</v>
      </c>
      <c r="E45" s="31" t="s">
        <v>82</v>
      </c>
      <c r="F45" s="2" t="str">
        <f t="shared" si="1"/>
        <v>犀浦+旗胜队</v>
      </c>
      <c r="G45" s="2" t="str">
        <f>IFERROR(_xlfn.XLOOKUP(B45,#REF!,#REF!,0),"")</f>
        <v/>
      </c>
      <c r="H45" s="3" t="e">
        <f>_xlfn.XLOOKUP(B45,#REF!,#REF!,0)</f>
        <v>#REF!</v>
      </c>
      <c r="I45" s="3">
        <f>_xlfn.XLOOKUP(E45,[2]新店!B:B,[2]新店!E:E,0)</f>
        <v>0</v>
      </c>
      <c r="J45" s="3">
        <f>_xlfn.XLOOKUP(E45,[2]新店!B:B,[2]新店!F:F,0)</f>
        <v>0</v>
      </c>
      <c r="K45" s="4" t="e">
        <f>IF(H45="新店一阶段",LOOKUP(I45,[2]②判断标准!$M$9:$M$12,[2]②判断标准!$O$9:$O$12),0)</f>
        <v>#REF!</v>
      </c>
      <c r="L45" s="5">
        <f t="shared" si="7"/>
        <v>8903.5</v>
      </c>
      <c r="M45" s="6">
        <f>_xlfn.XLOOKUP(E45,[2]新店!B:B,[2]新店!G:G,0)</f>
        <v>0</v>
      </c>
      <c r="N45" s="7" t="str">
        <f>LOOKUP(M45,[2]②判断标准!$M$1:$M$4,[2]②判断标准!$O$1:$O$4)</f>
        <v>同老店</v>
      </c>
      <c r="O45" s="6">
        <f>_xlfn.XLOOKUP(E45,[2]新店!B:B,[2]新店!H:H,0)</f>
        <v>0</v>
      </c>
      <c r="P45" s="6">
        <f t="shared" si="8"/>
        <v>8903.5</v>
      </c>
      <c r="Q45" s="2">
        <f>_xlfn.XLOOKUP(E45,[2]考勤!D:D,[2]考勤!AM:AM,0)</f>
        <v>30</v>
      </c>
      <c r="S45" s="2">
        <f t="shared" si="2"/>
        <v>14888.5</v>
      </c>
      <c r="T45" s="2">
        <f>7003.5+1900</f>
        <v>8903.5</v>
      </c>
      <c r="U45" s="2">
        <v>5985</v>
      </c>
      <c r="V45" s="2">
        <v>0</v>
      </c>
      <c r="W45" s="32">
        <f>_xlfn.XLOOKUP(E45,[2]项目数!C:C,[2]项目数!E:E,0)</f>
        <v>7069.66</v>
      </c>
      <c r="X45" s="32">
        <f>_xlfn.XLOOKUP(E45,[2]项目数!C:C,[2]项目数!D:D,0)</f>
        <v>92</v>
      </c>
      <c r="Y45" s="2">
        <f>_xlfn.XLOOKUP(E45,[2]项目数!C:C,[2]项目数!F:F,0)</f>
        <v>1298</v>
      </c>
      <c r="Z45" s="33">
        <f t="shared" si="3"/>
        <v>1</v>
      </c>
      <c r="AA45" s="33">
        <f t="shared" si="4"/>
        <v>1</v>
      </c>
      <c r="AB45" s="2">
        <f>_xlfn.XLOOKUP(F45,[2]战队统计表!A:A,[2]战队统计表!B:B,0)</f>
        <v>3</v>
      </c>
      <c r="AC45" s="2" t="str">
        <f t="shared" si="9"/>
        <v/>
      </c>
      <c r="AD45" s="8">
        <f>IF(AC45="",_xlfn.XLOOKUP(F45,[2]战队统计表!A:A,[2]战队统计表!D:D,0),0)</f>
        <v>0.05</v>
      </c>
      <c r="AE45" s="34">
        <f>IF(AND(E45="T区",E45="门店T区"),"",IF(AC45="",0,LOOKUP(S45,[2]②判断标准!$B$16:$B$20,[2]②判断标准!$D$16:$D$20)))</f>
        <v>0</v>
      </c>
      <c r="AF45" s="34">
        <f t="shared" si="5"/>
        <v>0.05</v>
      </c>
      <c r="AG45" s="9" t="e">
        <f t="shared" si="10"/>
        <v>#REF!</v>
      </c>
      <c r="AH45" s="35">
        <f t="shared" si="11"/>
        <v>184.78687499999998</v>
      </c>
      <c r="AI45" s="9" t="e">
        <f t="shared" si="12"/>
        <v>#REF!</v>
      </c>
      <c r="AJ45" s="36">
        <f>IF(AA45=1,IFERROR(S45/VLOOKUP(F45,[2]战队统计表!A:C,3,0),0),0)</f>
        <v>0.15194672653977651</v>
      </c>
      <c r="AK45" s="34" t="str">
        <f t="shared" si="6"/>
        <v/>
      </c>
      <c r="AL45" s="2" t="str">
        <f>IF(D45="顾问",_xlfn.XLOOKUP(F45,[2]战队统计表!A:A,[2]战队统计表!H:H,0),"")</f>
        <v/>
      </c>
    </row>
    <row r="46" spans="1:38" ht="16.5" x14ac:dyDescent="0.2">
      <c r="A46" s="28" t="s">
        <v>30</v>
      </c>
      <c r="B46" s="29" t="str">
        <f>B40</f>
        <v>犀浦</v>
      </c>
      <c r="C46" s="30" t="s">
        <v>36</v>
      </c>
      <c r="D46" s="31" t="s">
        <v>36</v>
      </c>
      <c r="E46" s="31" t="s">
        <v>36</v>
      </c>
      <c r="F46" s="2" t="str">
        <f t="shared" si="1"/>
        <v>犀浦+T区</v>
      </c>
      <c r="G46" s="2" t="str">
        <f>IFERROR(_xlfn.XLOOKUP(B46,#REF!,#REF!,0),"")</f>
        <v/>
      </c>
      <c r="H46" s="3" t="e">
        <f>_xlfn.XLOOKUP(B46,#REF!,#REF!,0)</f>
        <v>#REF!</v>
      </c>
      <c r="I46" s="3">
        <f>_xlfn.XLOOKUP(E46,[2]新店!B:B,[2]新店!E:E,0)</f>
        <v>0</v>
      </c>
      <c r="J46" s="3">
        <f>_xlfn.XLOOKUP(E46,[2]新店!B:B,[2]新店!F:F,0)</f>
        <v>0</v>
      </c>
      <c r="K46" s="4" t="e">
        <f>IF(H46="新店一阶段",LOOKUP(I46,[2]②判断标准!$M$9:$M$12,[2]②判断标准!$O$9:$O$12),0)</f>
        <v>#REF!</v>
      </c>
      <c r="L46" s="5">
        <f t="shared" si="7"/>
        <v>0</v>
      </c>
      <c r="M46" s="6">
        <f>_xlfn.XLOOKUP(E46,[2]新店!B:B,[2]新店!G:G,0)</f>
        <v>0</v>
      </c>
      <c r="N46" s="7" t="str">
        <f>LOOKUP(M46,[2]②判断标准!$M$1:$M$4,[2]②判断标准!$O$1:$O$4)</f>
        <v>同老店</v>
      </c>
      <c r="O46" s="6">
        <f>_xlfn.XLOOKUP(E46,[2]新店!B:B,[2]新店!H:H,0)</f>
        <v>0</v>
      </c>
      <c r="P46" s="6">
        <f t="shared" si="8"/>
        <v>0</v>
      </c>
      <c r="Q46" s="2">
        <f>_xlfn.XLOOKUP(E46,[2]考勤!D:D,[2]考勤!AM:AM,0)</f>
        <v>0</v>
      </c>
      <c r="S46" s="2">
        <f t="shared" si="2"/>
        <v>0</v>
      </c>
      <c r="T46" s="2">
        <v>0</v>
      </c>
      <c r="U46" s="2">
        <v>0</v>
      </c>
      <c r="V46" s="2">
        <v>0</v>
      </c>
      <c r="W46" s="32">
        <f>_xlfn.XLOOKUP(E46,[2]项目数!C:C,[2]项目数!E:E,0)</f>
        <v>0</v>
      </c>
      <c r="X46" s="32">
        <f>_xlfn.XLOOKUP(E46,[2]项目数!C:C,[2]项目数!D:D,0)</f>
        <v>0</v>
      </c>
      <c r="Y46" s="2">
        <f>_xlfn.XLOOKUP(E46,[2]项目数!C:C,[2]项目数!F:F,0)</f>
        <v>0</v>
      </c>
      <c r="Z46" s="33" t="str">
        <f t="shared" si="3"/>
        <v>不属于战队</v>
      </c>
      <c r="AA46" s="33">
        <f t="shared" si="4"/>
        <v>0</v>
      </c>
      <c r="AB46" s="2">
        <f>_xlfn.XLOOKUP(F46,[2]战队统计表!A:A,[2]战队统计表!B:B,0)</f>
        <v>0</v>
      </c>
      <c r="AC46" s="2">
        <f t="shared" si="9"/>
        <v>1</v>
      </c>
      <c r="AD46" s="8">
        <f>IF(AC46="",_xlfn.XLOOKUP(F46,[2]战队统计表!A:A,[2]战队统计表!D:D,0),0)</f>
        <v>0</v>
      </c>
      <c r="AE46" s="34">
        <f>IF(AND(E46="T区",E46="门店T区"),"",IF(AC46="",0,LOOKUP(S46,[2]②判断标准!$B$16:$B$20,[2]②判断标准!$D$16:$D$20)))</f>
        <v>0</v>
      </c>
      <c r="AF46" s="34">
        <f t="shared" si="5"/>
        <v>0</v>
      </c>
      <c r="AG46" s="9" t="e">
        <f t="shared" si="10"/>
        <v>#REF!</v>
      </c>
      <c r="AH46" s="35">
        <f t="shared" si="11"/>
        <v>0</v>
      </c>
      <c r="AI46" s="9" t="e">
        <f t="shared" si="12"/>
        <v>#REF!</v>
      </c>
      <c r="AJ46" s="36">
        <f>IF(AA46=1,IFERROR(S46/VLOOKUP(F46,[2]战队统计表!A:C,3,0),0),0)</f>
        <v>0</v>
      </c>
      <c r="AK46" s="34" t="str">
        <f t="shared" si="6"/>
        <v/>
      </c>
      <c r="AL46" s="2" t="str">
        <f>IF(D46="顾问",_xlfn.XLOOKUP(F46,[2]战队统计表!A:A,[2]战队统计表!H:H,0),"")</f>
        <v/>
      </c>
    </row>
    <row r="47" spans="1:38" ht="16.5" x14ac:dyDescent="0.2">
      <c r="A47" s="40" t="s">
        <v>30</v>
      </c>
      <c r="B47" s="41" t="s">
        <v>73</v>
      </c>
      <c r="C47" s="49" t="s">
        <v>53</v>
      </c>
      <c r="D47" s="41" t="s">
        <v>6</v>
      </c>
      <c r="E47" s="41" t="s">
        <v>69</v>
      </c>
      <c r="F47" s="44" t="str">
        <f t="shared" si="1"/>
        <v>犀浦+单人</v>
      </c>
      <c r="G47" s="44" t="str">
        <f>IFERROR(_xlfn.XLOOKUP(B47,#REF!,#REF!,0),"")</f>
        <v/>
      </c>
      <c r="H47" s="3" t="e">
        <f>_xlfn.XLOOKUP(B47,#REF!,#REF!,0)</f>
        <v>#REF!</v>
      </c>
      <c r="I47" s="3">
        <f>_xlfn.XLOOKUP(E47,[2]新店!B:B,[2]新店!E:E,0)</f>
        <v>0</v>
      </c>
      <c r="J47" s="3">
        <f>_xlfn.XLOOKUP(E47,[2]新店!B:B,[2]新店!F:F,0)</f>
        <v>0</v>
      </c>
      <c r="K47" s="4" t="e">
        <f>IF(H47="新店一阶段",LOOKUP(I47,[2]②判断标准!$M$9:$M$12,[2]②判断标准!$O$9:$O$12),0)</f>
        <v>#REF!</v>
      </c>
      <c r="L47" s="5">
        <f t="shared" si="7"/>
        <v>333</v>
      </c>
      <c r="M47" s="6">
        <f>_xlfn.XLOOKUP(E47,[2]新店!B:B,[2]新店!G:G,0)</f>
        <v>1</v>
      </c>
      <c r="N47" s="7" t="str">
        <f>LOOKUP(M47,[2]②判断标准!$M$1:$M$4,[2]②判断标准!$O$1:$O$4)</f>
        <v>同老店</v>
      </c>
      <c r="O47" s="6">
        <v>0</v>
      </c>
      <c r="P47" s="6">
        <f t="shared" si="8"/>
        <v>333</v>
      </c>
      <c r="Q47" s="2">
        <f>_xlfn.XLOOKUP(E47,[2]考勤!D:D,[2]考勤!AM:AM,0)</f>
        <v>2</v>
      </c>
      <c r="R47" s="44"/>
      <c r="S47" s="44">
        <f t="shared" si="2"/>
        <v>333</v>
      </c>
      <c r="T47" s="44">
        <v>333</v>
      </c>
      <c r="U47" s="44">
        <v>0</v>
      </c>
      <c r="V47" s="44">
        <v>0</v>
      </c>
      <c r="W47" s="45">
        <v>0</v>
      </c>
      <c r="X47" s="45">
        <v>0</v>
      </c>
      <c r="Y47" s="44">
        <v>0</v>
      </c>
      <c r="Z47" s="33" t="str">
        <f t="shared" si="3"/>
        <v>单人</v>
      </c>
      <c r="AA47" s="33">
        <f t="shared" si="4"/>
        <v>0</v>
      </c>
      <c r="AB47" s="2">
        <f>_xlfn.XLOOKUP(F47,[2]战队统计表!A:A,[2]战队统计表!B:B,0)</f>
        <v>0</v>
      </c>
      <c r="AC47" s="2">
        <f t="shared" si="9"/>
        <v>1</v>
      </c>
      <c r="AD47" s="8">
        <f>IF(AC47="",_xlfn.XLOOKUP(F47,[2]战队统计表!A:A,[2]战队统计表!D:D,0),0)</f>
        <v>0</v>
      </c>
      <c r="AE47" s="34">
        <f>IF(AND(E47="T区",E47="门店T区"),"",IF(AC47="",0,LOOKUP(S47,[2]②判断标准!$B$16:$B$20,[2]②判断标准!$D$16:$D$20)))</f>
        <v>0</v>
      </c>
      <c r="AF47" s="34">
        <f t="shared" si="5"/>
        <v>0</v>
      </c>
      <c r="AG47" s="9" t="e">
        <f t="shared" si="10"/>
        <v>#REF!</v>
      </c>
      <c r="AH47" s="35">
        <f t="shared" si="11"/>
        <v>0</v>
      </c>
      <c r="AI47" s="9" t="e">
        <f t="shared" si="12"/>
        <v>#REF!</v>
      </c>
      <c r="AJ47" s="36">
        <f>IF(AA47=1,IFERROR(S47/VLOOKUP(F47,[2]战队统计表!A:C,3,0),0),0)</f>
        <v>0</v>
      </c>
      <c r="AK47" s="34" t="str">
        <f t="shared" si="6"/>
        <v/>
      </c>
      <c r="AL47" s="2" t="str">
        <f>IF(D47="顾问",_xlfn.XLOOKUP(F47,[2]战队统计表!A:A,[2]战队统计表!H:H,0),"")</f>
        <v/>
      </c>
    </row>
    <row r="48" spans="1:38" ht="16.5" x14ac:dyDescent="0.2">
      <c r="A48" s="28" t="s">
        <v>30</v>
      </c>
      <c r="B48" s="29" t="s">
        <v>73</v>
      </c>
      <c r="C48" s="38" t="s">
        <v>42</v>
      </c>
      <c r="D48" s="39" t="s">
        <v>42</v>
      </c>
      <c r="E48" s="39" t="s">
        <v>42</v>
      </c>
      <c r="F48" s="2" t="str">
        <f t="shared" si="1"/>
        <v>犀浦+门店T区</v>
      </c>
      <c r="G48" s="2" t="str">
        <f>IFERROR(_xlfn.XLOOKUP(B48,#REF!,#REF!,0),"")</f>
        <v/>
      </c>
      <c r="H48" s="3" t="e">
        <f>_xlfn.XLOOKUP(B48,#REF!,#REF!,0)</f>
        <v>#REF!</v>
      </c>
      <c r="I48" s="3">
        <f>_xlfn.XLOOKUP(E48,[2]新店!B:B,[2]新店!E:E,0)</f>
        <v>0</v>
      </c>
      <c r="J48" s="3">
        <f>_xlfn.XLOOKUP(E48,[2]新店!B:B,[2]新店!F:F,0)</f>
        <v>0</v>
      </c>
      <c r="K48" s="4" t="e">
        <f>IF(H48="新店一阶段",LOOKUP(I48,[2]②判断标准!$M$9:$M$12,[2]②判断标准!$O$9:$O$12),0)</f>
        <v>#REF!</v>
      </c>
      <c r="L48" s="5">
        <f t="shared" si="7"/>
        <v>0</v>
      </c>
      <c r="M48" s="6">
        <f>_xlfn.XLOOKUP(E48,[2]新店!B:B,[2]新店!G:G,0)</f>
        <v>0</v>
      </c>
      <c r="N48" s="7" t="str">
        <f>LOOKUP(M48,[2]②判断标准!$M$1:$M$4,[2]②判断标准!$O$1:$O$4)</f>
        <v>同老店</v>
      </c>
      <c r="O48" s="6">
        <f>_xlfn.XLOOKUP(E48,[2]新店!B:B,[2]新店!H:H,0)</f>
        <v>0</v>
      </c>
      <c r="P48" s="6">
        <f t="shared" si="8"/>
        <v>0</v>
      </c>
      <c r="Q48" s="2">
        <f>_xlfn.XLOOKUP(E48,[2]考勤!D:D,[2]考勤!AM:AM,0)</f>
        <v>0</v>
      </c>
      <c r="S48" s="2">
        <f t="shared" si="2"/>
        <v>0</v>
      </c>
      <c r="T48" s="2">
        <v>0</v>
      </c>
      <c r="U48" s="2">
        <v>0</v>
      </c>
      <c r="V48" s="2">
        <v>0</v>
      </c>
      <c r="W48" s="32">
        <f>_xlfn.XLOOKUP(E48,[2]项目数!C:C,[2]项目数!E:E,0)</f>
        <v>0</v>
      </c>
      <c r="X48" s="32">
        <f>_xlfn.XLOOKUP(E48,[2]项目数!C:C,[2]项目数!D:D,0)</f>
        <v>0</v>
      </c>
      <c r="Y48" s="2">
        <f>_xlfn.XLOOKUP(E48,[2]项目数!C:C,[2]项目数!F:F,0)</f>
        <v>0</v>
      </c>
      <c r="Z48" s="33">
        <f t="shared" si="3"/>
        <v>1</v>
      </c>
      <c r="AA48" s="33">
        <f t="shared" si="4"/>
        <v>0</v>
      </c>
      <c r="AB48" s="2">
        <f>_xlfn.XLOOKUP(F48,[2]战队统计表!A:A,[2]战队统计表!B:B,0)</f>
        <v>0</v>
      </c>
      <c r="AC48" s="2">
        <f t="shared" si="9"/>
        <v>1</v>
      </c>
      <c r="AD48" s="8">
        <f>IF(AC48="",_xlfn.XLOOKUP(F48,[2]战队统计表!A:A,[2]战队统计表!D:D,0),0)</f>
        <v>0</v>
      </c>
      <c r="AE48" s="34">
        <f>IF(AND(E48="T区",E48="门店T区"),"",IF(AC48="",0,LOOKUP(S48,[2]②判断标准!$B$16:$B$20,[2]②判断标准!$D$16:$D$20)))</f>
        <v>0</v>
      </c>
      <c r="AF48" s="34">
        <f t="shared" si="5"/>
        <v>0</v>
      </c>
      <c r="AG48" s="9" t="e">
        <f t="shared" si="10"/>
        <v>#REF!</v>
      </c>
      <c r="AH48" s="35">
        <f t="shared" si="11"/>
        <v>0</v>
      </c>
      <c r="AI48" s="9" t="e">
        <f t="shared" si="12"/>
        <v>#REF!</v>
      </c>
      <c r="AJ48" s="36">
        <f>IF(AA48=1,IFERROR(S48/VLOOKUP(F48,[2]战队统计表!A:C,3,0),0),0)</f>
        <v>0</v>
      </c>
      <c r="AK48" s="34" t="str">
        <f t="shared" si="6"/>
        <v/>
      </c>
      <c r="AL48" s="2" t="str">
        <f>IF(D48="顾问",_xlfn.XLOOKUP(F48,[2]战队统计表!A:A,[2]战队统计表!H:H,0),"")</f>
        <v/>
      </c>
    </row>
    <row r="49" spans="1:38" ht="16.5" x14ac:dyDescent="0.2">
      <c r="A49" s="28" t="s">
        <v>30</v>
      </c>
      <c r="B49" s="50" t="s">
        <v>83</v>
      </c>
      <c r="C49" s="30" t="s">
        <v>53</v>
      </c>
      <c r="D49" s="31" t="s">
        <v>6</v>
      </c>
      <c r="E49" s="51" t="s">
        <v>84</v>
      </c>
      <c r="F49" s="2" t="str">
        <f t="shared" si="1"/>
        <v>龙城国际+单人</v>
      </c>
      <c r="G49" s="2" t="str">
        <f>IFERROR(_xlfn.XLOOKUP(B49,#REF!,#REF!,0),"")</f>
        <v/>
      </c>
      <c r="H49" s="3" t="e">
        <f>_xlfn.XLOOKUP(B49,#REF!,#REF!,0)</f>
        <v>#REF!</v>
      </c>
      <c r="I49" s="3">
        <f>_xlfn.XLOOKUP(E49,[2]新店!B:B,[2]新店!E:E,0)</f>
        <v>0</v>
      </c>
      <c r="J49" s="3">
        <f>_xlfn.XLOOKUP(E49,[2]新店!B:B,[2]新店!F:F,0)</f>
        <v>0</v>
      </c>
      <c r="K49" s="4" t="e">
        <f>IF(H49="新店一阶段",LOOKUP(I49,[2]②判断标准!$M$9:$M$12,[2]②判断标准!$O$9:$O$12),0)</f>
        <v>#REF!</v>
      </c>
      <c r="L49" s="5">
        <f t="shared" si="7"/>
        <v>29590.799999999999</v>
      </c>
      <c r="M49" s="6">
        <f>_xlfn.XLOOKUP(E49,[2]新店!B:B,[2]新店!G:G,0)</f>
        <v>1</v>
      </c>
      <c r="N49" s="7" t="str">
        <f>LOOKUP(M49,[2]②判断标准!$M$1:$M$4,[2]②判断标准!$O$1:$O$4)</f>
        <v>同老店</v>
      </c>
      <c r="O49" s="6">
        <f>_xlfn.XLOOKUP(E49,[2]新店!B:B,[2]新店!H:H,0)</f>
        <v>3086</v>
      </c>
      <c r="P49" s="6">
        <f t="shared" si="8"/>
        <v>26504.799999999999</v>
      </c>
      <c r="Q49" s="2">
        <f>_xlfn.XLOOKUP(E49,[2]考勤!D:D,[2]考勤!AM:AM,0)</f>
        <v>30</v>
      </c>
      <c r="S49" s="2">
        <f t="shared" si="2"/>
        <v>80320.800000000003</v>
      </c>
      <c r="T49" s="2">
        <v>29590.799999999999</v>
      </c>
      <c r="U49" s="2">
        <v>49800</v>
      </c>
      <c r="V49" s="2">
        <v>930</v>
      </c>
      <c r="W49" s="32">
        <f>_xlfn.XLOOKUP(E49,[2]项目数!C:C,[2]项目数!E:E,0)</f>
        <v>11201.9</v>
      </c>
      <c r="X49" s="32">
        <f>_xlfn.XLOOKUP(E49,[2]项目数!C:C,[2]项目数!D:D,0)</f>
        <v>87</v>
      </c>
      <c r="Y49" s="2">
        <f>_xlfn.XLOOKUP(E49,[2]项目数!C:C,[2]项目数!F:F,0)</f>
        <v>1061</v>
      </c>
      <c r="Z49" s="33" t="str">
        <f t="shared" si="3"/>
        <v>单人</v>
      </c>
      <c r="AA49" s="33">
        <f t="shared" si="4"/>
        <v>0</v>
      </c>
      <c r="AB49" s="2">
        <f>_xlfn.XLOOKUP(F49,[2]战队统计表!A:A,[2]战队统计表!B:B,0)</f>
        <v>0</v>
      </c>
      <c r="AC49" s="2">
        <f t="shared" si="9"/>
        <v>1</v>
      </c>
      <c r="AD49" s="8">
        <f>IF(AC49="",_xlfn.XLOOKUP(F49,[2]战队统计表!A:A,[2]战队统计表!D:D,0),0)</f>
        <v>0</v>
      </c>
      <c r="AE49" s="34">
        <f>IF(AND(E49="T区",E49="门店T区"),"",IF(AC49="",0,LOOKUP(S49,[2]②判断标准!$B$16:$B$20,[2]②判断标准!$D$16:$D$20)))</f>
        <v>0.06</v>
      </c>
      <c r="AF49" s="34">
        <f t="shared" si="5"/>
        <v>0.06</v>
      </c>
      <c r="AG49" s="9" t="e">
        <f t="shared" si="10"/>
        <v>#REF!</v>
      </c>
      <c r="AH49" s="35">
        <f t="shared" si="11"/>
        <v>1845.09</v>
      </c>
      <c r="AI49" s="9" t="e">
        <f t="shared" si="12"/>
        <v>#REF!</v>
      </c>
      <c r="AJ49" s="36">
        <f>IF(AA49=1,IFERROR(S49/VLOOKUP(F49,[2]战队统计表!A:C,3,0),0),0)</f>
        <v>0</v>
      </c>
      <c r="AK49" s="34" t="str">
        <f t="shared" si="6"/>
        <v/>
      </c>
      <c r="AL49" s="2" t="str">
        <f>IF(D49="顾问",_xlfn.XLOOKUP(F49,[2]战队统计表!A:A,[2]战队统计表!H:H,0),"")</f>
        <v/>
      </c>
    </row>
    <row r="50" spans="1:38" ht="16.5" x14ac:dyDescent="0.2">
      <c r="A50" s="28" t="s">
        <v>30</v>
      </c>
      <c r="B50" s="50" t="s">
        <v>83</v>
      </c>
      <c r="C50" s="30" t="s">
        <v>53</v>
      </c>
      <c r="D50" s="31" t="s">
        <v>6</v>
      </c>
      <c r="E50" s="51" t="s">
        <v>85</v>
      </c>
      <c r="F50" s="2" t="str">
        <f t="shared" si="1"/>
        <v>龙城国际+单人</v>
      </c>
      <c r="G50" s="2" t="str">
        <f>IFERROR(_xlfn.XLOOKUP(B50,#REF!,#REF!,0),"")</f>
        <v/>
      </c>
      <c r="H50" s="3" t="e">
        <f>_xlfn.XLOOKUP(B50,#REF!,#REF!,0)</f>
        <v>#REF!</v>
      </c>
      <c r="I50" s="3">
        <f>_xlfn.XLOOKUP(E50,[2]新店!B:B,[2]新店!E:E,0)</f>
        <v>0</v>
      </c>
      <c r="J50" s="3">
        <f>_xlfn.XLOOKUP(E50,[2]新店!B:B,[2]新店!F:F,0)</f>
        <v>0</v>
      </c>
      <c r="K50" s="4" t="e">
        <f>IF(H50="新店一阶段",LOOKUP(I50,[2]②判断标准!$M$9:$M$12,[2]②判断标准!$O$9:$O$12),0)</f>
        <v>#REF!</v>
      </c>
      <c r="L50" s="5">
        <f t="shared" si="7"/>
        <v>47474.400000000001</v>
      </c>
      <c r="M50" s="6">
        <f>_xlfn.XLOOKUP(E50,[2]新店!B:B,[2]新店!G:G,0)</f>
        <v>0.5</v>
      </c>
      <c r="N50" s="7" t="str">
        <f>LOOKUP(M50,[2]②判断标准!$M$1:$M$4,[2]②判断标准!$O$1:$O$4)</f>
        <v>同老店</v>
      </c>
      <c r="O50" s="6">
        <f>_xlfn.XLOOKUP(E50,[2]新店!B:B,[2]新店!H:H,0)</f>
        <v>4500</v>
      </c>
      <c r="P50" s="6">
        <f t="shared" si="8"/>
        <v>42974.400000000001</v>
      </c>
      <c r="Q50" s="2">
        <f>_xlfn.XLOOKUP(E50,[2]考勤!D:D,[2]考勤!AM:AM,0)</f>
        <v>30</v>
      </c>
      <c r="S50" s="2">
        <f t="shared" si="2"/>
        <v>52104.4</v>
      </c>
      <c r="T50" s="2">
        <v>47474.400000000001</v>
      </c>
      <c r="U50" s="2">
        <v>4630</v>
      </c>
      <c r="V50" s="2">
        <v>0</v>
      </c>
      <c r="W50" s="32">
        <f>_xlfn.XLOOKUP(E50,[2]项目数!C:C,[2]项目数!E:E,0)</f>
        <v>7887.8</v>
      </c>
      <c r="X50" s="32">
        <f>_xlfn.XLOOKUP(E50,[2]项目数!C:C,[2]项目数!D:D,0)</f>
        <v>78.5</v>
      </c>
      <c r="Y50" s="2">
        <f>_xlfn.XLOOKUP(E50,[2]项目数!C:C,[2]项目数!F:F,0)</f>
        <v>968</v>
      </c>
      <c r="Z50" s="33" t="str">
        <f t="shared" si="3"/>
        <v>单人</v>
      </c>
      <c r="AA50" s="33">
        <f t="shared" si="4"/>
        <v>0</v>
      </c>
      <c r="AB50" s="2">
        <f>_xlfn.XLOOKUP(F50,[2]战队统计表!A:A,[2]战队统计表!B:B,0)</f>
        <v>0</v>
      </c>
      <c r="AC50" s="2">
        <f t="shared" si="9"/>
        <v>1</v>
      </c>
      <c r="AD50" s="8">
        <f>IF(AC50="",_xlfn.XLOOKUP(F50,[2]战队统计表!A:A,[2]战队统计表!D:D,0),0)</f>
        <v>0</v>
      </c>
      <c r="AE50" s="34">
        <f>IF(AND(E50="T区",E50="门店T区"),"",IF(AC50="",0,LOOKUP(S50,[2]②判断标准!$B$16:$B$20,[2]②判断标准!$D$16:$D$20)))</f>
        <v>0.05</v>
      </c>
      <c r="AF50" s="34">
        <f t="shared" si="5"/>
        <v>0.05</v>
      </c>
      <c r="AG50" s="9" t="e">
        <f t="shared" si="10"/>
        <v>#REF!</v>
      </c>
      <c r="AH50" s="35">
        <f t="shared" si="11"/>
        <v>142.95124999999999</v>
      </c>
      <c r="AI50" s="9" t="e">
        <f t="shared" si="12"/>
        <v>#REF!</v>
      </c>
      <c r="AJ50" s="36">
        <f>IF(AA50=1,IFERROR(S50/VLOOKUP(F50,[2]战队统计表!A:C,3,0),0),0)</f>
        <v>0</v>
      </c>
      <c r="AK50" s="34" t="str">
        <f t="shared" si="6"/>
        <v/>
      </c>
      <c r="AL50" s="2" t="str">
        <f>IF(D50="顾问",_xlfn.XLOOKUP(F50,[2]战队统计表!A:A,[2]战队统计表!H:H,0),"")</f>
        <v/>
      </c>
    </row>
    <row r="51" spans="1:38" ht="16.5" x14ac:dyDescent="0.2">
      <c r="A51" s="28" t="s">
        <v>30</v>
      </c>
      <c r="B51" s="50" t="s">
        <v>83</v>
      </c>
      <c r="C51" s="30" t="s">
        <v>53</v>
      </c>
      <c r="D51" s="31" t="s">
        <v>6</v>
      </c>
      <c r="E51" s="51" t="s">
        <v>86</v>
      </c>
      <c r="F51" s="2" t="str">
        <f t="shared" si="1"/>
        <v>龙城国际+单人</v>
      </c>
      <c r="G51" s="2" t="str">
        <f>IFERROR(_xlfn.XLOOKUP(B51,#REF!,#REF!,0),"")</f>
        <v/>
      </c>
      <c r="H51" s="3" t="e">
        <f>_xlfn.XLOOKUP(B51,#REF!,#REF!,0)</f>
        <v>#REF!</v>
      </c>
      <c r="I51" s="3">
        <f>_xlfn.XLOOKUP(E51,[2]新店!B:B,[2]新店!E:E,0)</f>
        <v>0</v>
      </c>
      <c r="J51" s="3">
        <f>_xlfn.XLOOKUP(E51,[2]新店!B:B,[2]新店!F:F,0)</f>
        <v>0</v>
      </c>
      <c r="K51" s="4" t="e">
        <f>IF(H51="新店一阶段",LOOKUP(I51,[2]②判断标准!$M$9:$M$12,[2]②判断标准!$O$9:$O$12),0)</f>
        <v>#REF!</v>
      </c>
      <c r="L51" s="5">
        <f t="shared" si="7"/>
        <v>22556.9</v>
      </c>
      <c r="M51" s="6">
        <f>_xlfn.XLOOKUP(E51,[2]新店!B:B,[2]新店!G:G,0)</f>
        <v>0.5</v>
      </c>
      <c r="N51" s="7" t="str">
        <f>LOOKUP(M51,[2]②判断标准!$M$1:$M$4,[2]②判断标准!$O$1:$O$4)</f>
        <v>同老店</v>
      </c>
      <c r="O51" s="6">
        <f>_xlfn.XLOOKUP(E51,[2]新店!B:B,[2]新店!H:H,0)</f>
        <v>4500</v>
      </c>
      <c r="P51" s="6">
        <f t="shared" si="8"/>
        <v>18056.900000000001</v>
      </c>
      <c r="Q51" s="2">
        <f>_xlfn.XLOOKUP(E51,[2]考勤!D:D,[2]考勤!AM:AM,0)</f>
        <v>29</v>
      </c>
      <c r="S51" s="2">
        <f t="shared" si="2"/>
        <v>41286.9</v>
      </c>
      <c r="T51" s="2">
        <v>22556.9</v>
      </c>
      <c r="U51" s="2">
        <v>17800</v>
      </c>
      <c r="V51" s="2">
        <v>930</v>
      </c>
      <c r="W51" s="32">
        <f>_xlfn.XLOOKUP(E51,[2]项目数!C:C,[2]项目数!E:E,0)</f>
        <v>4251.08</v>
      </c>
      <c r="X51" s="32">
        <f>_xlfn.XLOOKUP(E51,[2]项目数!C:C,[2]项目数!D:D,0)</f>
        <v>77</v>
      </c>
      <c r="Y51" s="2">
        <f>_xlfn.XLOOKUP(E51,[2]项目数!C:C,[2]项目数!F:F,0)</f>
        <v>837</v>
      </c>
      <c r="Z51" s="33" t="str">
        <f t="shared" si="3"/>
        <v>单人</v>
      </c>
      <c r="AA51" s="33">
        <f t="shared" si="4"/>
        <v>0</v>
      </c>
      <c r="AB51" s="2">
        <f>_xlfn.XLOOKUP(F51,[2]战队统计表!A:A,[2]战队统计表!B:B,0)</f>
        <v>0</v>
      </c>
      <c r="AC51" s="2">
        <f t="shared" si="9"/>
        <v>1</v>
      </c>
      <c r="AD51" s="8">
        <f>IF(AC51="",_xlfn.XLOOKUP(F51,[2]战队统计表!A:A,[2]战队统计表!D:D,0),0)</f>
        <v>0</v>
      </c>
      <c r="AE51" s="34">
        <f>IF(AND(E51="T区",E51="门店T区"),"",IF(AC51="",0,LOOKUP(S51,[2]②判断标准!$B$16:$B$20,[2]②判断标准!$D$16:$D$20)))</f>
        <v>0.05</v>
      </c>
      <c r="AF51" s="34">
        <f t="shared" si="5"/>
        <v>0.05</v>
      </c>
      <c r="AG51" s="9" t="e">
        <f t="shared" si="10"/>
        <v>#REF!</v>
      </c>
      <c r="AH51" s="35">
        <f t="shared" si="11"/>
        <v>549.57500000000005</v>
      </c>
      <c r="AI51" s="9" t="e">
        <f t="shared" si="12"/>
        <v>#REF!</v>
      </c>
      <c r="AJ51" s="36">
        <f>IF(AA51=1,IFERROR(S51/VLOOKUP(F51,[2]战队统计表!A:C,3,0),0),0)</f>
        <v>0</v>
      </c>
      <c r="AK51" s="34" t="str">
        <f t="shared" si="6"/>
        <v/>
      </c>
      <c r="AL51" s="2" t="str">
        <f>IF(D51="顾问",_xlfn.XLOOKUP(F51,[2]战队统计表!A:A,[2]战队统计表!H:H,0),"")</f>
        <v/>
      </c>
    </row>
    <row r="52" spans="1:38" ht="16.5" x14ac:dyDescent="0.2">
      <c r="A52" s="28" t="s">
        <v>30</v>
      </c>
      <c r="B52" s="50" t="s">
        <v>83</v>
      </c>
      <c r="C52" s="30" t="s">
        <v>53</v>
      </c>
      <c r="D52" s="31" t="s">
        <v>6</v>
      </c>
      <c r="E52" s="51" t="s">
        <v>87</v>
      </c>
      <c r="F52" s="2" t="str">
        <f t="shared" si="1"/>
        <v>龙城国际+单人</v>
      </c>
      <c r="G52" s="2" t="str">
        <f>IFERROR(_xlfn.XLOOKUP(B52,#REF!,#REF!,0),"")</f>
        <v/>
      </c>
      <c r="H52" s="3" t="e">
        <f>_xlfn.XLOOKUP(B52,#REF!,#REF!,0)</f>
        <v>#REF!</v>
      </c>
      <c r="I52" s="3">
        <f>_xlfn.XLOOKUP(E52,[2]新店!B:B,[2]新店!E:E,0)</f>
        <v>0</v>
      </c>
      <c r="J52" s="3">
        <f>_xlfn.XLOOKUP(E52,[2]新店!B:B,[2]新店!F:F,0)</f>
        <v>0</v>
      </c>
      <c r="K52" s="4" t="e">
        <f>IF(H52="新店一阶段",LOOKUP(I52,[2]②判断标准!$M$9:$M$12,[2]②判断标准!$O$9:$O$12),0)</f>
        <v>#REF!</v>
      </c>
      <c r="L52" s="5">
        <f t="shared" si="7"/>
        <v>27415.9</v>
      </c>
      <c r="M52" s="6">
        <f>_xlfn.XLOOKUP(E52,[2]新店!B:B,[2]新店!G:G,0)</f>
        <v>2</v>
      </c>
      <c r="N52" s="7" t="str">
        <f>LOOKUP(M52,[2]②判断标准!$M$1:$M$4,[2]②判断标准!$O$1:$O$4)</f>
        <v>同老店</v>
      </c>
      <c r="O52" s="6">
        <f>_xlfn.XLOOKUP(E52,[2]新店!B:B,[2]新店!H:H,0)</f>
        <v>2688</v>
      </c>
      <c r="P52" s="6">
        <f t="shared" si="8"/>
        <v>24727.9</v>
      </c>
      <c r="Q52" s="2">
        <f>_xlfn.XLOOKUP(E52,[2]考勤!D:D,[2]考勤!AM:AM,0)</f>
        <v>30</v>
      </c>
      <c r="S52" s="2">
        <f t="shared" si="2"/>
        <v>28613.9</v>
      </c>
      <c r="T52" s="2">
        <v>27415.9</v>
      </c>
      <c r="U52" s="2">
        <v>0</v>
      </c>
      <c r="V52" s="2">
        <v>1198</v>
      </c>
      <c r="W52" s="32">
        <f>_xlfn.XLOOKUP(E52,[2]项目数!C:C,[2]项目数!E:E,0)</f>
        <v>7933.06</v>
      </c>
      <c r="X52" s="32">
        <f>_xlfn.XLOOKUP(E52,[2]项目数!C:C,[2]项目数!D:D,0)</f>
        <v>91</v>
      </c>
      <c r="Y52" s="2">
        <f>_xlfn.XLOOKUP(E52,[2]项目数!C:C,[2]项目数!F:F,0)</f>
        <v>1122</v>
      </c>
      <c r="Z52" s="33" t="str">
        <f t="shared" si="3"/>
        <v>单人</v>
      </c>
      <c r="AA52" s="33">
        <f t="shared" si="4"/>
        <v>0</v>
      </c>
      <c r="AB52" s="2">
        <f>_xlfn.XLOOKUP(F52,[2]战队统计表!A:A,[2]战队统计表!B:B,0)</f>
        <v>0</v>
      </c>
      <c r="AC52" s="2">
        <f t="shared" si="9"/>
        <v>1</v>
      </c>
      <c r="AD52" s="8">
        <f>IF(AC52="",_xlfn.XLOOKUP(F52,[2]战队统计表!A:A,[2]战队统计表!D:D,0),0)</f>
        <v>0</v>
      </c>
      <c r="AE52" s="34">
        <f>IF(AND(E52="T区",E52="门店T区"),"",IF(AC52="",0,LOOKUP(S52,[2]②判断标准!$B$16:$B$20,[2]②判断标准!$D$16:$D$20)))</f>
        <v>0.04</v>
      </c>
      <c r="AF52" s="34">
        <f t="shared" si="5"/>
        <v>0.04</v>
      </c>
      <c r="AG52" s="9" t="e">
        <f t="shared" si="10"/>
        <v>#REF!</v>
      </c>
      <c r="AH52" s="35">
        <f t="shared" si="11"/>
        <v>0</v>
      </c>
      <c r="AI52" s="9" t="e">
        <f t="shared" si="12"/>
        <v>#REF!</v>
      </c>
      <c r="AJ52" s="36">
        <f>IF(AA52=1,IFERROR(S52/VLOOKUP(F52,[2]战队统计表!A:C,3,0),0),0)</f>
        <v>0</v>
      </c>
      <c r="AK52" s="34" t="str">
        <f t="shared" si="6"/>
        <v/>
      </c>
      <c r="AL52" s="2" t="str">
        <f>IF(D52="顾问",_xlfn.XLOOKUP(F52,[2]战队统计表!A:A,[2]战队统计表!H:H,0),"")</f>
        <v/>
      </c>
    </row>
    <row r="53" spans="1:38" ht="16.5" x14ac:dyDescent="0.2">
      <c r="A53" s="28" t="s">
        <v>30</v>
      </c>
      <c r="B53" s="50" t="s">
        <v>83</v>
      </c>
      <c r="C53" s="30" t="s">
        <v>53</v>
      </c>
      <c r="D53" s="31" t="s">
        <v>6</v>
      </c>
      <c r="E53" s="51" t="s">
        <v>88</v>
      </c>
      <c r="F53" s="2" t="str">
        <f t="shared" si="1"/>
        <v>龙城国际+单人</v>
      </c>
      <c r="G53" s="2" t="str">
        <f>IFERROR(_xlfn.XLOOKUP(B53,#REF!,#REF!,0),"")</f>
        <v/>
      </c>
      <c r="H53" s="3" t="e">
        <f>_xlfn.XLOOKUP(B53,#REF!,#REF!,0)</f>
        <v>#REF!</v>
      </c>
      <c r="I53" s="3">
        <f>_xlfn.XLOOKUP(E53,[2]新店!B:B,[2]新店!E:E,0)</f>
        <v>0</v>
      </c>
      <c r="J53" s="3">
        <f>_xlfn.XLOOKUP(E53,[2]新店!B:B,[2]新店!F:F,0)</f>
        <v>0</v>
      </c>
      <c r="K53" s="4" t="e">
        <f>IF(H53="新店一阶段",LOOKUP(I53,[2]②判断标准!$M$9:$M$12,[2]②判断标准!$O$9:$O$12),0)</f>
        <v>#REF!</v>
      </c>
      <c r="L53" s="5">
        <f t="shared" si="7"/>
        <v>5926</v>
      </c>
      <c r="M53" s="6">
        <f>_xlfn.XLOOKUP(E53,[2]新店!B:B,[2]新店!G:G,0)</f>
        <v>1</v>
      </c>
      <c r="N53" s="7" t="str">
        <f>LOOKUP(M53,[2]②判断标准!$M$1:$M$4,[2]②判断标准!$O$1:$O$4)</f>
        <v>同老店</v>
      </c>
      <c r="O53" s="6">
        <f>_xlfn.XLOOKUP(E53,[2]新店!B:B,[2]新店!H:H,0)</f>
        <v>1490</v>
      </c>
      <c r="P53" s="6">
        <f t="shared" si="8"/>
        <v>4436</v>
      </c>
      <c r="Q53" s="2">
        <f>_xlfn.XLOOKUP(E53,[2]考勤!D:D,[2]考勤!AM:AM,0)</f>
        <v>30</v>
      </c>
      <c r="S53" s="2">
        <f t="shared" si="2"/>
        <v>7736</v>
      </c>
      <c r="T53" s="2">
        <v>5926</v>
      </c>
      <c r="U53" s="2">
        <v>1500</v>
      </c>
      <c r="V53" s="2">
        <v>310</v>
      </c>
      <c r="W53" s="32">
        <f>_xlfn.XLOOKUP(E53,[2]项目数!C:C,[2]项目数!E:E,0)</f>
        <v>3836.44</v>
      </c>
      <c r="X53" s="32">
        <f>_xlfn.XLOOKUP(E53,[2]项目数!C:C,[2]项目数!D:D,0)</f>
        <v>87.5</v>
      </c>
      <c r="Y53" s="2">
        <f>_xlfn.XLOOKUP(E53,[2]项目数!C:C,[2]项目数!F:F,0)</f>
        <v>1067</v>
      </c>
      <c r="Z53" s="33" t="str">
        <f t="shared" si="3"/>
        <v>单人</v>
      </c>
      <c r="AA53" s="33">
        <f t="shared" si="4"/>
        <v>0</v>
      </c>
      <c r="AB53" s="2">
        <f>_xlfn.XLOOKUP(F53,[2]战队统计表!A:A,[2]战队统计表!B:B,0)</f>
        <v>0</v>
      </c>
      <c r="AC53" s="2">
        <f t="shared" si="9"/>
        <v>1</v>
      </c>
      <c r="AD53" s="8">
        <f>IF(AC53="",_xlfn.XLOOKUP(F53,[2]战队统计表!A:A,[2]战队统计表!D:D,0),0)</f>
        <v>0</v>
      </c>
      <c r="AE53" s="34">
        <f>IF(AND(E53="T区",E53="门店T区"),"",IF(AC53="",0,LOOKUP(S53,[2]②判断标准!$B$16:$B$20,[2]②判断标准!$D$16:$D$20)))</f>
        <v>0</v>
      </c>
      <c r="AF53" s="34">
        <f t="shared" si="5"/>
        <v>0</v>
      </c>
      <c r="AG53" s="9" t="e">
        <f t="shared" si="10"/>
        <v>#REF!</v>
      </c>
      <c r="AH53" s="35">
        <f t="shared" si="11"/>
        <v>0</v>
      </c>
      <c r="AI53" s="9" t="e">
        <f t="shared" si="12"/>
        <v>#REF!</v>
      </c>
      <c r="AJ53" s="36">
        <f>IF(AA53=1,IFERROR(S53/VLOOKUP(F53,[2]战队统计表!A:C,3,0),0),0)</f>
        <v>0</v>
      </c>
      <c r="AK53" s="34" t="str">
        <f t="shared" si="6"/>
        <v/>
      </c>
      <c r="AL53" s="2" t="str">
        <f>IF(D53="顾问",_xlfn.XLOOKUP(F53,[2]战队统计表!A:A,[2]战队统计表!H:H,0),"")</f>
        <v/>
      </c>
    </row>
    <row r="54" spans="1:38" ht="16.5" x14ac:dyDescent="0.2">
      <c r="A54" s="28" t="s">
        <v>30</v>
      </c>
      <c r="B54" s="50" t="s">
        <v>83</v>
      </c>
      <c r="C54" s="38" t="s">
        <v>42</v>
      </c>
      <c r="D54" s="39" t="s">
        <v>42</v>
      </c>
      <c r="E54" s="39" t="s">
        <v>42</v>
      </c>
      <c r="F54" s="2" t="str">
        <f t="shared" si="1"/>
        <v>龙城国际+门店T区</v>
      </c>
      <c r="G54" s="2" t="str">
        <f>IFERROR(_xlfn.XLOOKUP(B54,#REF!,#REF!,0),"")</f>
        <v/>
      </c>
      <c r="H54" s="3" t="e">
        <f>_xlfn.XLOOKUP(B54,#REF!,#REF!,0)</f>
        <v>#REF!</v>
      </c>
      <c r="I54" s="3">
        <f>_xlfn.XLOOKUP(E54,[2]新店!B:B,[2]新店!E:E,0)</f>
        <v>0</v>
      </c>
      <c r="J54" s="3">
        <f>_xlfn.XLOOKUP(E54,[2]新店!B:B,[2]新店!F:F,0)</f>
        <v>0</v>
      </c>
      <c r="K54" s="4" t="e">
        <f>IF(H54="新店一阶段",LOOKUP(I54,[2]②判断标准!$M$9:$M$12,[2]②判断标准!$O$9:$O$12),0)</f>
        <v>#REF!</v>
      </c>
      <c r="L54" s="5">
        <f t="shared" si="7"/>
        <v>0</v>
      </c>
      <c r="M54" s="6">
        <f>_xlfn.XLOOKUP(E54,[2]新店!B:B,[2]新店!G:G,0)</f>
        <v>0</v>
      </c>
      <c r="N54" s="7" t="str">
        <f>LOOKUP(M54,[2]②判断标准!$M$1:$M$4,[2]②判断标准!$O$1:$O$4)</f>
        <v>同老店</v>
      </c>
      <c r="O54" s="6">
        <f>_xlfn.XLOOKUP(E54,[2]新店!B:B,[2]新店!H:H,0)</f>
        <v>0</v>
      </c>
      <c r="P54" s="6">
        <f t="shared" si="8"/>
        <v>0</v>
      </c>
      <c r="Q54" s="2">
        <f>_xlfn.XLOOKUP(E54,[2]考勤!D:D,[2]考勤!AM:AM,0)</f>
        <v>0</v>
      </c>
      <c r="S54" s="2">
        <f t="shared" si="2"/>
        <v>0</v>
      </c>
      <c r="T54" s="2">
        <v>0</v>
      </c>
      <c r="U54" s="2">
        <v>0</v>
      </c>
      <c r="V54" s="2">
        <v>0</v>
      </c>
      <c r="W54" s="32">
        <f>_xlfn.XLOOKUP(E54,[2]项目数!C:C,[2]项目数!E:E,0)</f>
        <v>0</v>
      </c>
      <c r="X54" s="32">
        <f>_xlfn.XLOOKUP(E54,[2]项目数!C:C,[2]项目数!D:D,0)</f>
        <v>0</v>
      </c>
      <c r="Y54" s="2">
        <f>_xlfn.XLOOKUP(E54,[2]项目数!C:C,[2]项目数!F:F,0)</f>
        <v>0</v>
      </c>
      <c r="Z54" s="33">
        <f t="shared" si="3"/>
        <v>1</v>
      </c>
      <c r="AA54" s="33">
        <f t="shared" si="4"/>
        <v>0</v>
      </c>
      <c r="AB54" s="2">
        <f>_xlfn.XLOOKUP(F54,[2]战队统计表!A:A,[2]战队统计表!B:B,0)</f>
        <v>0</v>
      </c>
      <c r="AC54" s="2">
        <f t="shared" si="9"/>
        <v>1</v>
      </c>
      <c r="AD54" s="8">
        <f>IF(AC54="",_xlfn.XLOOKUP(F54,[2]战队统计表!A:A,[2]战队统计表!D:D,0),0)</f>
        <v>0</v>
      </c>
      <c r="AE54" s="34">
        <f>IF(AND(E54="T区",E54="门店T区"),"",IF(AC54="",0,LOOKUP(S54,[2]②判断标准!$B$16:$B$20,[2]②判断标准!$D$16:$D$20)))</f>
        <v>0</v>
      </c>
      <c r="AF54" s="34">
        <f t="shared" si="5"/>
        <v>0</v>
      </c>
      <c r="AG54" s="9" t="e">
        <f t="shared" si="10"/>
        <v>#REF!</v>
      </c>
      <c r="AH54" s="35">
        <f t="shared" si="11"/>
        <v>0</v>
      </c>
      <c r="AI54" s="9" t="e">
        <f t="shared" si="12"/>
        <v>#REF!</v>
      </c>
      <c r="AJ54" s="36">
        <f>IF(AA54=1,IFERROR(S54/VLOOKUP(F54,[2]战队统计表!A:C,3,0),0),0)</f>
        <v>0</v>
      </c>
      <c r="AK54" s="34" t="str">
        <f t="shared" si="6"/>
        <v/>
      </c>
      <c r="AL54" s="2" t="str">
        <f>IF(D54="顾问",_xlfn.XLOOKUP(F54,[2]战队统计表!A:A,[2]战队统计表!H:H,0),"")</f>
        <v/>
      </c>
    </row>
    <row r="55" spans="1:38" ht="16.5" x14ac:dyDescent="0.2">
      <c r="A55" s="28" t="s">
        <v>30</v>
      </c>
      <c r="B55" s="52" t="s">
        <v>89</v>
      </c>
      <c r="C55" s="53" t="s">
        <v>90</v>
      </c>
      <c r="D55" s="31" t="s">
        <v>32</v>
      </c>
      <c r="E55" s="54" t="s">
        <v>91</v>
      </c>
      <c r="F55" s="2" t="str">
        <f t="shared" si="1"/>
        <v>优品道+梦想队</v>
      </c>
      <c r="G55" s="2" t="str">
        <f>IFERROR(_xlfn.XLOOKUP(B55,#REF!,#REF!,0),"")</f>
        <v/>
      </c>
      <c r="H55" s="3" t="e">
        <f>_xlfn.XLOOKUP(B55,#REF!,#REF!,0)</f>
        <v>#REF!</v>
      </c>
      <c r="I55" s="3">
        <f>_xlfn.XLOOKUP(E55,[2]新店!B:B,[2]新店!E:E,0)</f>
        <v>0</v>
      </c>
      <c r="J55" s="3">
        <f>_xlfn.XLOOKUP(E55,[2]新店!B:B,[2]新店!F:F,0)</f>
        <v>0</v>
      </c>
      <c r="K55" s="4" t="e">
        <f>IF(H55="新店一阶段",LOOKUP(I55,[2]②判断标准!$M$9:$M$12,[2]②判断标准!$O$9:$O$12),0)</f>
        <v>#REF!</v>
      </c>
      <c r="L55" s="5">
        <f t="shared" si="7"/>
        <v>12962</v>
      </c>
      <c r="M55" s="6">
        <f>_xlfn.XLOOKUP(E55,[2]新店!B:B,[2]新店!G:G,0)</f>
        <v>0</v>
      </c>
      <c r="N55" s="7" t="str">
        <f>LOOKUP(M55,[2]②判断标准!$M$1:$M$4,[2]②判断标准!$O$1:$O$4)</f>
        <v>同老店</v>
      </c>
      <c r="O55" s="6">
        <f>_xlfn.XLOOKUP(E55,[2]新店!B:B,[2]新店!H:H,0)</f>
        <v>0</v>
      </c>
      <c r="P55" s="6">
        <f t="shared" si="8"/>
        <v>12962</v>
      </c>
      <c r="Q55" s="2">
        <f>_xlfn.XLOOKUP(E55,[2]考勤!D:D,[2]考勤!AM:AM,0)</f>
        <v>30</v>
      </c>
      <c r="S55" s="2">
        <f t="shared" si="2"/>
        <v>28430</v>
      </c>
      <c r="T55" s="2">
        <v>12962</v>
      </c>
      <c r="U55" s="2">
        <v>12800</v>
      </c>
      <c r="V55" s="2">
        <v>2668</v>
      </c>
      <c r="W55" s="32">
        <f>_xlfn.XLOOKUP(E55,[2]项目数!C:C,[2]项目数!E:E,0)</f>
        <v>20648.98</v>
      </c>
      <c r="X55" s="32">
        <f>_xlfn.XLOOKUP(E55,[2]项目数!C:C,[2]项目数!D:D,0)</f>
        <v>112</v>
      </c>
      <c r="Y55" s="2">
        <f>_xlfn.XLOOKUP(E55,[2]项目数!C:C,[2]项目数!F:F,0)</f>
        <v>1084</v>
      </c>
      <c r="Z55" s="33">
        <f t="shared" si="3"/>
        <v>1</v>
      </c>
      <c r="AA55" s="33">
        <f t="shared" si="4"/>
        <v>1</v>
      </c>
      <c r="AB55" s="2">
        <f>_xlfn.XLOOKUP(F55,[2]战队统计表!A:A,[2]战队统计表!B:B,0)</f>
        <v>3</v>
      </c>
      <c r="AC55" s="2" t="str">
        <f t="shared" si="9"/>
        <v/>
      </c>
      <c r="AD55" s="8">
        <f>IF(AC55="",_xlfn.XLOOKUP(F55,[2]战队统计表!A:A,[2]战队统计表!D:D,0),0)</f>
        <v>0.03</v>
      </c>
      <c r="AE55" s="34">
        <f>IF(AND(E55="T区",E55="门店T区"),"",IF(AC55="",0,LOOKUP(S55,[2]②判断标准!$B$16:$B$20,[2]②判断标准!$D$16:$D$20)))</f>
        <v>0</v>
      </c>
      <c r="AF55" s="34">
        <f t="shared" si="5"/>
        <v>0.03</v>
      </c>
      <c r="AG55" s="9" t="e">
        <f t="shared" si="10"/>
        <v>#REF!</v>
      </c>
      <c r="AH55" s="35">
        <f t="shared" si="11"/>
        <v>237.11999999999998</v>
      </c>
      <c r="AI55" s="9" t="e">
        <f t="shared" si="12"/>
        <v>#REF!</v>
      </c>
      <c r="AJ55" s="36">
        <f>IF(AA55=1,IFERROR(S55/VLOOKUP(F55,[2]战队统计表!A:C,3,0),0),0)</f>
        <v>0.55203883495145634</v>
      </c>
      <c r="AK55" s="34">
        <f t="shared" si="6"/>
        <v>0.44796116504854372</v>
      </c>
      <c r="AL55" s="2">
        <f>IF(D55="顾问",_xlfn.XLOOKUP(F55,[2]战队统计表!A:A,[2]战队统计表!H:H,0),"")</f>
        <v>0</v>
      </c>
    </row>
    <row r="56" spans="1:38" ht="16.5" x14ac:dyDescent="0.2">
      <c r="A56" s="28" t="s">
        <v>30</v>
      </c>
      <c r="B56" s="52" t="s">
        <v>89</v>
      </c>
      <c r="C56" s="53" t="s">
        <v>90</v>
      </c>
      <c r="D56" s="31" t="s">
        <v>6</v>
      </c>
      <c r="E56" s="51" t="s">
        <v>92</v>
      </c>
      <c r="F56" s="2" t="str">
        <f t="shared" si="1"/>
        <v>优品道+梦想队</v>
      </c>
      <c r="G56" s="2" t="str">
        <f>IFERROR(_xlfn.XLOOKUP(B56,#REF!,#REF!,0),"")</f>
        <v/>
      </c>
      <c r="H56" s="3" t="e">
        <f>_xlfn.XLOOKUP(B56,#REF!,#REF!,0)</f>
        <v>#REF!</v>
      </c>
      <c r="I56" s="3">
        <f>_xlfn.XLOOKUP(E56,[2]新店!B:B,[2]新店!E:E,0)</f>
        <v>0</v>
      </c>
      <c r="J56" s="3">
        <f>_xlfn.XLOOKUP(E56,[2]新店!B:B,[2]新店!F:F,0)</f>
        <v>0</v>
      </c>
      <c r="K56" s="4" t="e">
        <f>IF(H56="新店一阶段",LOOKUP(I56,[2]②判断标准!$M$9:$M$12,[2]②判断标准!$O$9:$O$12),0)</f>
        <v>#REF!</v>
      </c>
      <c r="L56" s="5">
        <f t="shared" si="7"/>
        <v>16016</v>
      </c>
      <c r="M56" s="6">
        <f>_xlfn.XLOOKUP(E56,[2]新店!B:B,[2]新店!G:G,0)</f>
        <v>0</v>
      </c>
      <c r="N56" s="7" t="str">
        <f>LOOKUP(M56,[2]②判断标准!$M$1:$M$4,[2]②判断标准!$O$1:$O$4)</f>
        <v>同老店</v>
      </c>
      <c r="O56" s="6">
        <f>_xlfn.XLOOKUP(E56,[2]新店!B:B,[2]新店!H:H,0)</f>
        <v>0</v>
      </c>
      <c r="P56" s="6">
        <f t="shared" si="8"/>
        <v>16016</v>
      </c>
      <c r="Q56" s="2">
        <f>_xlfn.XLOOKUP(E56,[2]考勤!D:D,[2]考勤!AM:AM,0)</f>
        <v>30</v>
      </c>
      <c r="S56" s="2">
        <f t="shared" si="2"/>
        <v>17374</v>
      </c>
      <c r="T56" s="2">
        <v>16016</v>
      </c>
      <c r="U56" s="2">
        <v>0</v>
      </c>
      <c r="V56" s="2">
        <v>1358</v>
      </c>
      <c r="W56" s="32">
        <f>_xlfn.XLOOKUP(E56,[2]项目数!C:C,[2]项目数!E:E,0)</f>
        <v>13641.76</v>
      </c>
      <c r="X56" s="32">
        <f>_xlfn.XLOOKUP(E56,[2]项目数!C:C,[2]项目数!D:D,0)</f>
        <v>115</v>
      </c>
      <c r="Y56" s="2">
        <f>_xlfn.XLOOKUP(E56,[2]项目数!C:C,[2]项目数!F:F,0)</f>
        <v>1253</v>
      </c>
      <c r="Z56" s="33">
        <f t="shared" si="3"/>
        <v>1</v>
      </c>
      <c r="AA56" s="33">
        <f t="shared" si="4"/>
        <v>1</v>
      </c>
      <c r="AB56" s="2">
        <f>_xlfn.XLOOKUP(F56,[2]战队统计表!A:A,[2]战队统计表!B:B,0)</f>
        <v>3</v>
      </c>
      <c r="AC56" s="2" t="str">
        <f t="shared" si="9"/>
        <v/>
      </c>
      <c r="AD56" s="8">
        <f>IF(AC56="",_xlfn.XLOOKUP(F56,[2]战队统计表!A:A,[2]战队统计表!D:D,0),0)</f>
        <v>0.03</v>
      </c>
      <c r="AE56" s="34">
        <f>IF(AND(E56="T区",E56="门店T区"),"",IF(AC56="",0,LOOKUP(S56,[2]②判断标准!$B$16:$B$20,[2]②判断标准!$D$16:$D$20)))</f>
        <v>0</v>
      </c>
      <c r="AF56" s="34">
        <f t="shared" si="5"/>
        <v>0.03</v>
      </c>
      <c r="AG56" s="9" t="e">
        <f t="shared" si="10"/>
        <v>#REF!</v>
      </c>
      <c r="AH56" s="35">
        <f t="shared" si="11"/>
        <v>0</v>
      </c>
      <c r="AI56" s="9" t="e">
        <f t="shared" si="12"/>
        <v>#REF!</v>
      </c>
      <c r="AJ56" s="36">
        <f>IF(AA56=1,IFERROR(S56/VLOOKUP(F56,[2]战队统计表!A:C,3,0),0),0)</f>
        <v>0.3373592233009709</v>
      </c>
      <c r="AK56" s="34" t="str">
        <f t="shared" si="6"/>
        <v/>
      </c>
      <c r="AL56" s="2" t="str">
        <f>IF(D56="顾问",_xlfn.XLOOKUP(F56,[2]战队统计表!A:A,[2]战队统计表!H:H,0),"")</f>
        <v/>
      </c>
    </row>
    <row r="57" spans="1:38" ht="16.5" x14ac:dyDescent="0.2">
      <c r="A57" s="28" t="s">
        <v>30</v>
      </c>
      <c r="B57" s="52" t="s">
        <v>89</v>
      </c>
      <c r="C57" s="53" t="s">
        <v>90</v>
      </c>
      <c r="D57" s="31" t="s">
        <v>6</v>
      </c>
      <c r="E57" s="31" t="s">
        <v>93</v>
      </c>
      <c r="F57" s="2" t="str">
        <f t="shared" si="1"/>
        <v>优品道+梦想队</v>
      </c>
      <c r="G57" s="2" t="str">
        <f>IFERROR(_xlfn.XLOOKUP(B57,#REF!,#REF!,0),"")</f>
        <v/>
      </c>
      <c r="H57" s="3" t="e">
        <f>_xlfn.XLOOKUP(B57,#REF!,#REF!,0)</f>
        <v>#REF!</v>
      </c>
      <c r="I57" s="3">
        <f>_xlfn.XLOOKUP(E57,[2]新店!B:B,[2]新店!E:E,0)</f>
        <v>0</v>
      </c>
      <c r="J57" s="3">
        <f>_xlfn.XLOOKUP(E57,[2]新店!B:B,[2]新店!F:F,0)</f>
        <v>0</v>
      </c>
      <c r="K57" s="4" t="e">
        <f>IF(H57="新店一阶段",LOOKUP(I57,[2]②判断标准!$M$9:$M$12,[2]②判断标准!$O$9:$O$12),0)</f>
        <v>#REF!</v>
      </c>
      <c r="L57" s="5">
        <f t="shared" si="7"/>
        <v>1888</v>
      </c>
      <c r="M57" s="6">
        <f>_xlfn.XLOOKUP(E57,[2]新店!B:B,[2]新店!G:G,0)</f>
        <v>0</v>
      </c>
      <c r="N57" s="7" t="str">
        <f>LOOKUP(M57,[2]②判断标准!$M$1:$M$4,[2]②判断标准!$O$1:$O$4)</f>
        <v>同老店</v>
      </c>
      <c r="O57" s="6">
        <f>_xlfn.XLOOKUP(E57,[2]新店!B:B,[2]新店!H:H,0)</f>
        <v>0</v>
      </c>
      <c r="P57" s="6">
        <f t="shared" si="8"/>
        <v>1888</v>
      </c>
      <c r="Q57" s="2">
        <f>_xlfn.XLOOKUP(E57,[2]考勤!D:D,[2]考勤!AM:AM,0)</f>
        <v>29</v>
      </c>
      <c r="S57" s="2">
        <f t="shared" si="2"/>
        <v>5696</v>
      </c>
      <c r="T57" s="2">
        <v>1888</v>
      </c>
      <c r="U57" s="2">
        <v>3600</v>
      </c>
      <c r="V57" s="2">
        <v>208</v>
      </c>
      <c r="W57" s="32">
        <f>_xlfn.XLOOKUP(E57,[2]项目数!C:C,[2]项目数!E:E,0)</f>
        <v>5483.97</v>
      </c>
      <c r="X57" s="32">
        <f>_xlfn.XLOOKUP(E57,[2]项目数!C:C,[2]项目数!D:D,0)</f>
        <v>86</v>
      </c>
      <c r="Y57" s="2">
        <f>_xlfn.XLOOKUP(E57,[2]项目数!C:C,[2]项目数!F:F,0)</f>
        <v>1146</v>
      </c>
      <c r="Z57" s="33">
        <f t="shared" si="3"/>
        <v>1</v>
      </c>
      <c r="AA57" s="33">
        <f t="shared" si="4"/>
        <v>1</v>
      </c>
      <c r="AB57" s="2">
        <f>_xlfn.XLOOKUP(F57,[2]战队统计表!A:A,[2]战队统计表!B:B,0)</f>
        <v>3</v>
      </c>
      <c r="AC57" s="2" t="str">
        <f t="shared" si="9"/>
        <v/>
      </c>
      <c r="AD57" s="8">
        <f>IF(AC57="",_xlfn.XLOOKUP(F57,[2]战队统计表!A:A,[2]战队统计表!D:D,0),0)</f>
        <v>0.03</v>
      </c>
      <c r="AE57" s="34">
        <f>IF(AND(E57="T区",E57="门店T区"),"",IF(AC57="",0,LOOKUP(S57,[2]②判断标准!$B$16:$B$20,[2]②判断标准!$D$16:$D$20)))</f>
        <v>0</v>
      </c>
      <c r="AF57" s="34">
        <f t="shared" si="5"/>
        <v>0.03</v>
      </c>
      <c r="AG57" s="9" t="e">
        <f t="shared" si="10"/>
        <v>#REF!</v>
      </c>
      <c r="AH57" s="35">
        <f t="shared" si="11"/>
        <v>66.69</v>
      </c>
      <c r="AI57" s="9" t="e">
        <f t="shared" si="12"/>
        <v>#REF!</v>
      </c>
      <c r="AJ57" s="36">
        <f>IF(AA57=1,IFERROR(S57/VLOOKUP(F57,[2]战队统计表!A:C,3,0),0),0)</f>
        <v>0.11060194174757282</v>
      </c>
      <c r="AK57" s="34" t="str">
        <f t="shared" si="6"/>
        <v/>
      </c>
      <c r="AL57" s="2" t="str">
        <f>IF(D57="顾问",_xlfn.XLOOKUP(F57,[2]战队统计表!A:A,[2]战队统计表!H:H,0),"")</f>
        <v/>
      </c>
    </row>
    <row r="58" spans="1:38" ht="16.5" x14ac:dyDescent="0.2">
      <c r="A58" s="28" t="s">
        <v>30</v>
      </c>
      <c r="B58" s="52" t="s">
        <v>89</v>
      </c>
      <c r="C58" s="30" t="s">
        <v>36</v>
      </c>
      <c r="D58" s="31" t="s">
        <v>36</v>
      </c>
      <c r="E58" s="31" t="s">
        <v>36</v>
      </c>
      <c r="F58" s="2" t="str">
        <f t="shared" si="1"/>
        <v>优品道+T区</v>
      </c>
      <c r="G58" s="2" t="str">
        <f>IFERROR(_xlfn.XLOOKUP(B58,#REF!,#REF!,0),"")</f>
        <v/>
      </c>
      <c r="H58" s="3" t="e">
        <f>_xlfn.XLOOKUP(B58,#REF!,#REF!,0)</f>
        <v>#REF!</v>
      </c>
      <c r="I58" s="3">
        <f>_xlfn.XLOOKUP(E58,[2]新店!B:B,[2]新店!E:E,0)</f>
        <v>0</v>
      </c>
      <c r="J58" s="3">
        <f>_xlfn.XLOOKUP(E58,[2]新店!B:B,[2]新店!F:F,0)</f>
        <v>0</v>
      </c>
      <c r="K58" s="4" t="e">
        <f>IF(H58="新店一阶段",LOOKUP(I58,[2]②判断标准!$M$9:$M$12,[2]②判断标准!$O$9:$O$12),0)</f>
        <v>#REF!</v>
      </c>
      <c r="L58" s="5">
        <f t="shared" si="7"/>
        <v>0</v>
      </c>
      <c r="M58" s="6">
        <f>_xlfn.XLOOKUP(E58,[2]新店!B:B,[2]新店!G:G,0)</f>
        <v>0</v>
      </c>
      <c r="N58" s="7" t="str">
        <f>LOOKUP(M58,[2]②判断标准!$M$1:$M$4,[2]②判断标准!$O$1:$O$4)</f>
        <v>同老店</v>
      </c>
      <c r="O58" s="6">
        <f>_xlfn.XLOOKUP(E58,[2]新店!B:B,[2]新店!H:H,0)</f>
        <v>0</v>
      </c>
      <c r="P58" s="6">
        <f t="shared" si="8"/>
        <v>0</v>
      </c>
      <c r="Q58" s="2">
        <f>_xlfn.XLOOKUP(E58,[2]考勤!D:D,[2]考勤!AM:AM,0)</f>
        <v>0</v>
      </c>
      <c r="S58" s="2">
        <f t="shared" si="2"/>
        <v>0</v>
      </c>
      <c r="T58" s="2">
        <v>0</v>
      </c>
      <c r="U58" s="2">
        <v>0</v>
      </c>
      <c r="V58" s="2">
        <v>0</v>
      </c>
      <c r="W58" s="32">
        <f>_xlfn.XLOOKUP(E58,[2]项目数!C:C,[2]项目数!E:E,0)</f>
        <v>0</v>
      </c>
      <c r="X58" s="32">
        <f>_xlfn.XLOOKUP(E58,[2]项目数!C:C,[2]项目数!D:D,0)</f>
        <v>0</v>
      </c>
      <c r="Y58" s="2">
        <f>_xlfn.XLOOKUP(E58,[2]项目数!C:C,[2]项目数!F:F,0)</f>
        <v>0</v>
      </c>
      <c r="Z58" s="33" t="str">
        <f t="shared" si="3"/>
        <v>不属于战队</v>
      </c>
      <c r="AA58" s="33">
        <f t="shared" si="4"/>
        <v>0</v>
      </c>
      <c r="AB58" s="2">
        <f>_xlfn.XLOOKUP(F58,[2]战队统计表!A:A,[2]战队统计表!B:B,0)</f>
        <v>0</v>
      </c>
      <c r="AC58" s="2">
        <f t="shared" si="9"/>
        <v>1</v>
      </c>
      <c r="AD58" s="8">
        <f>IF(AC58="",_xlfn.XLOOKUP(F58,[2]战队统计表!A:A,[2]战队统计表!D:D,0),0)</f>
        <v>0</v>
      </c>
      <c r="AE58" s="34">
        <f>IF(AND(E58="T区",E58="门店T区"),"",IF(AC58="",0,LOOKUP(S58,[2]②判断标准!$B$16:$B$20,[2]②判断标准!$D$16:$D$20)))</f>
        <v>0</v>
      </c>
      <c r="AF58" s="34">
        <f t="shared" si="5"/>
        <v>0</v>
      </c>
      <c r="AG58" s="9" t="e">
        <f t="shared" si="10"/>
        <v>#REF!</v>
      </c>
      <c r="AH58" s="35">
        <f t="shared" si="11"/>
        <v>0</v>
      </c>
      <c r="AI58" s="9" t="e">
        <f t="shared" si="12"/>
        <v>#REF!</v>
      </c>
      <c r="AJ58" s="36">
        <f>IF(AA58=1,IFERROR(S58/VLOOKUP(F58,[2]战队统计表!A:C,3,0),0),0)</f>
        <v>0</v>
      </c>
      <c r="AK58" s="34" t="str">
        <f t="shared" si="6"/>
        <v/>
      </c>
      <c r="AL58" s="2" t="str">
        <f>IF(D58="顾问",_xlfn.XLOOKUP(F58,[2]战队统计表!A:A,[2]战队统计表!H:H,0),"")</f>
        <v/>
      </c>
    </row>
    <row r="59" spans="1:38" ht="16.5" x14ac:dyDescent="0.2">
      <c r="A59" s="28" t="s">
        <v>30</v>
      </c>
      <c r="B59" s="52" t="s">
        <v>89</v>
      </c>
      <c r="C59" s="28" t="s">
        <v>95</v>
      </c>
      <c r="D59" s="31" t="s">
        <v>32</v>
      </c>
      <c r="E59" s="51" t="s">
        <v>96</v>
      </c>
      <c r="F59" s="2" t="str">
        <f t="shared" si="1"/>
        <v>优品道+出奇队</v>
      </c>
      <c r="G59" s="2" t="str">
        <f>IFERROR(_xlfn.XLOOKUP(B59,#REF!,#REF!,0),"")</f>
        <v/>
      </c>
      <c r="H59" s="3" t="e">
        <f>_xlfn.XLOOKUP(B59,#REF!,#REF!,0)</f>
        <v>#REF!</v>
      </c>
      <c r="I59" s="3">
        <f>_xlfn.XLOOKUP(E59,[2]新店!B:B,[2]新店!E:E,0)</f>
        <v>0</v>
      </c>
      <c r="J59" s="3">
        <f>_xlfn.XLOOKUP(E59,[2]新店!B:B,[2]新店!F:F,0)</f>
        <v>0</v>
      </c>
      <c r="K59" s="4" t="e">
        <f>IF(H59="新店一阶段",LOOKUP(I59,[2]②判断标准!$M$9:$M$12,[2]②判断标准!$O$9:$O$12),0)</f>
        <v>#REF!</v>
      </c>
      <c r="L59" s="5">
        <f t="shared" si="7"/>
        <v>9859</v>
      </c>
      <c r="M59" s="6">
        <f>_xlfn.XLOOKUP(E59,[2]新店!B:B,[2]新店!G:G,0)</f>
        <v>0</v>
      </c>
      <c r="N59" s="7" t="str">
        <f>LOOKUP(M59,[2]②判断标准!$M$1:$M$4,[2]②判断标准!$O$1:$O$4)</f>
        <v>同老店</v>
      </c>
      <c r="O59" s="6">
        <f>_xlfn.XLOOKUP(E59,[2]新店!B:B,[2]新店!H:H,0)</f>
        <v>0</v>
      </c>
      <c r="P59" s="6">
        <f t="shared" si="8"/>
        <v>9859</v>
      </c>
      <c r="Q59" s="2">
        <f>_xlfn.XLOOKUP(E59,[2]考勤!D:D,[2]考勤!AM:AM,0)</f>
        <v>30</v>
      </c>
      <c r="S59" s="2">
        <f t="shared" si="2"/>
        <v>69322</v>
      </c>
      <c r="T59" s="2">
        <v>9859</v>
      </c>
      <c r="U59" s="2">
        <v>58423</v>
      </c>
      <c r="V59" s="2">
        <v>1040</v>
      </c>
      <c r="W59" s="32">
        <f>_xlfn.XLOOKUP(E59,[2]项目数!C:C,[2]项目数!E:E,0)</f>
        <v>6333.5</v>
      </c>
      <c r="X59" s="32">
        <f>_xlfn.XLOOKUP(E59,[2]项目数!C:C,[2]项目数!D:D,0)</f>
        <v>96</v>
      </c>
      <c r="Y59" s="2">
        <f>_xlfn.XLOOKUP(E59,[2]项目数!C:C,[2]项目数!F:F,0)</f>
        <v>983</v>
      </c>
      <c r="Z59" s="33">
        <f t="shared" si="3"/>
        <v>1</v>
      </c>
      <c r="AA59" s="33">
        <f t="shared" si="4"/>
        <v>1</v>
      </c>
      <c r="AB59" s="2">
        <f>_xlfn.XLOOKUP(F59,[2]战队统计表!A:A,[2]战队统计表!B:B,0)</f>
        <v>3</v>
      </c>
      <c r="AC59" s="2" t="str">
        <f t="shared" si="9"/>
        <v/>
      </c>
      <c r="AD59" s="8">
        <f>IF(AC59="",_xlfn.XLOOKUP(F59,[2]战队统计表!A:A,[2]战队统计表!D:D,0),0)</f>
        <v>0.03</v>
      </c>
      <c r="AE59" s="34">
        <f>IF(AND(E59="T区",E59="门店T区"),"",IF(AC59="",0,LOOKUP(S59,[2]②判断标准!$B$16:$B$20,[2]②判断标准!$D$16:$D$20)))</f>
        <v>0</v>
      </c>
      <c r="AF59" s="34">
        <f t="shared" si="5"/>
        <v>0.03</v>
      </c>
      <c r="AG59" s="9" t="e">
        <f t="shared" si="10"/>
        <v>#REF!</v>
      </c>
      <c r="AH59" s="35">
        <f t="shared" si="11"/>
        <v>1082.2860749999998</v>
      </c>
      <c r="AI59" s="9" t="e">
        <f t="shared" si="12"/>
        <v>#REF!</v>
      </c>
      <c r="AJ59" s="36">
        <f>IF(AA59=1,IFERROR(S59/VLOOKUP(F59,[2]战队统计表!A:C,3,0),0),0)</f>
        <v>1.2172816700088853</v>
      </c>
      <c r="AK59" s="34">
        <f t="shared" si="6"/>
        <v>-0.21728167000888524</v>
      </c>
      <c r="AL59" s="2">
        <f>IF(D59="顾问",_xlfn.XLOOKUP(F59,[2]战队统计表!A:A,[2]战队统计表!H:H,0),"")</f>
        <v>0</v>
      </c>
    </row>
    <row r="60" spans="1:38" ht="16.5" x14ac:dyDescent="0.2">
      <c r="A60" s="28" t="s">
        <v>30</v>
      </c>
      <c r="B60" s="52" t="s">
        <v>89</v>
      </c>
      <c r="C60" s="28" t="s">
        <v>95</v>
      </c>
      <c r="D60" s="31" t="s">
        <v>6</v>
      </c>
      <c r="E60" s="51" t="s">
        <v>97</v>
      </c>
      <c r="F60" s="2" t="str">
        <f t="shared" si="1"/>
        <v>优品道+出奇队</v>
      </c>
      <c r="G60" s="2" t="str">
        <f>IFERROR(_xlfn.XLOOKUP(B60,#REF!,#REF!,0),"")</f>
        <v/>
      </c>
      <c r="H60" s="3" t="e">
        <f>_xlfn.XLOOKUP(B60,#REF!,#REF!,0)</f>
        <v>#REF!</v>
      </c>
      <c r="I60" s="3">
        <f>_xlfn.XLOOKUP(E60,[2]新店!B:B,[2]新店!E:E,0)</f>
        <v>0</v>
      </c>
      <c r="J60" s="3">
        <f>_xlfn.XLOOKUP(E60,[2]新店!B:B,[2]新店!F:F,0)</f>
        <v>0</v>
      </c>
      <c r="K60" s="4" t="e">
        <f>IF(H60="新店一阶段",LOOKUP(I60,[2]②判断标准!$M$9:$M$12,[2]②判断标准!$O$9:$O$12),0)</f>
        <v>#REF!</v>
      </c>
      <c r="L60" s="5">
        <f t="shared" si="7"/>
        <v>10964.5</v>
      </c>
      <c r="M60" s="6">
        <f>_xlfn.XLOOKUP(E60,[2]新店!B:B,[2]新店!G:G,0)</f>
        <v>0</v>
      </c>
      <c r="N60" s="7" t="str">
        <f>LOOKUP(M60,[2]②判断标准!$M$1:$M$4,[2]②判断标准!$O$1:$O$4)</f>
        <v>同老店</v>
      </c>
      <c r="O60" s="6">
        <f>_xlfn.XLOOKUP(E60,[2]新店!B:B,[2]新店!H:H,0)</f>
        <v>0</v>
      </c>
      <c r="P60" s="6">
        <f t="shared" si="8"/>
        <v>10964.5</v>
      </c>
      <c r="Q60" s="2">
        <f>_xlfn.XLOOKUP(E60,[2]考勤!D:D,[2]考勤!AM:AM,0)</f>
        <v>29.5</v>
      </c>
      <c r="S60" s="2">
        <f t="shared" si="2"/>
        <v>-19867.3</v>
      </c>
      <c r="T60" s="2">
        <v>10964.5</v>
      </c>
      <c r="U60" s="2">
        <v>-31347.8</v>
      </c>
      <c r="V60" s="2">
        <v>516</v>
      </c>
      <c r="W60" s="32">
        <f>_xlfn.XLOOKUP(E60,[2]项目数!C:C,[2]项目数!E:E,0)</f>
        <v>8221.4500000000007</v>
      </c>
      <c r="X60" s="32">
        <f>_xlfn.XLOOKUP(E60,[2]项目数!C:C,[2]项目数!D:D,0)</f>
        <v>87</v>
      </c>
      <c r="Y60" s="2">
        <f>_xlfn.XLOOKUP(E60,[2]项目数!C:C,[2]项目数!F:F,0)</f>
        <v>768</v>
      </c>
      <c r="Z60" s="33">
        <f t="shared" si="3"/>
        <v>1</v>
      </c>
      <c r="AA60" s="33">
        <f t="shared" si="4"/>
        <v>1</v>
      </c>
      <c r="AB60" s="2">
        <f>_xlfn.XLOOKUP(F60,[2]战队统计表!A:A,[2]战队统计表!B:B,0)</f>
        <v>3</v>
      </c>
      <c r="AC60" s="2" t="str">
        <f t="shared" si="9"/>
        <v/>
      </c>
      <c r="AD60" s="8">
        <f>IF(AC60="",_xlfn.XLOOKUP(F60,[2]战队统计表!A:A,[2]战队统计表!D:D,0),0)</f>
        <v>0.03</v>
      </c>
      <c r="AE60" s="34">
        <f>IF(AND(E60="T区",E60="门店T区"),"",IF(AC60="",0,LOOKUP(S60,[2]②判断标准!$B$16:$B$20,[2]②判断标准!$D$16:$D$20)))</f>
        <v>0</v>
      </c>
      <c r="AF60" s="34">
        <f t="shared" si="5"/>
        <v>0.03</v>
      </c>
      <c r="AG60" s="9" t="e">
        <f t="shared" si="10"/>
        <v>#REF!</v>
      </c>
      <c r="AH60" s="35">
        <f t="shared" si="11"/>
        <v>-580.71799499999997</v>
      </c>
      <c r="AI60" s="9" t="e">
        <f t="shared" si="12"/>
        <v>#REF!</v>
      </c>
      <c r="AJ60" s="36">
        <f>IF(AA60=1,IFERROR(S60/VLOOKUP(F60,[2]战队统计表!A:C,3,0),0),0)</f>
        <v>-0.34886616258283842</v>
      </c>
      <c r="AK60" s="34" t="str">
        <f t="shared" si="6"/>
        <v/>
      </c>
      <c r="AL60" s="2" t="str">
        <f>IF(D60="顾问",_xlfn.XLOOKUP(F60,[2]战队统计表!A:A,[2]战队统计表!H:H,0),"")</f>
        <v/>
      </c>
    </row>
    <row r="61" spans="1:38" ht="16.5" x14ac:dyDescent="0.2">
      <c r="A61" s="28" t="s">
        <v>30</v>
      </c>
      <c r="B61" s="52" t="s">
        <v>89</v>
      </c>
      <c r="C61" s="28" t="s">
        <v>95</v>
      </c>
      <c r="D61" s="31" t="s">
        <v>6</v>
      </c>
      <c r="E61" s="51" t="s">
        <v>98</v>
      </c>
      <c r="F61" s="2" t="str">
        <f t="shared" si="1"/>
        <v>优品道+出奇队</v>
      </c>
      <c r="G61" s="2" t="str">
        <f>IFERROR(_xlfn.XLOOKUP(B61,#REF!,#REF!,0),"")</f>
        <v/>
      </c>
      <c r="H61" s="3" t="e">
        <f>_xlfn.XLOOKUP(B61,#REF!,#REF!,0)</f>
        <v>#REF!</v>
      </c>
      <c r="I61" s="3">
        <f>_xlfn.XLOOKUP(E61,[2]新店!B:B,[2]新店!E:E,0)</f>
        <v>0</v>
      </c>
      <c r="J61" s="3">
        <f>_xlfn.XLOOKUP(E61,[2]新店!B:B,[2]新店!F:F,0)</f>
        <v>0</v>
      </c>
      <c r="K61" s="4" t="e">
        <f>IF(H61="新店一阶段",LOOKUP(I61,[2]②判断标准!$M$9:$M$12,[2]②判断标准!$O$9:$O$12),0)</f>
        <v>#REF!</v>
      </c>
      <c r="L61" s="5">
        <f t="shared" si="7"/>
        <v>7287.5</v>
      </c>
      <c r="M61" s="6">
        <f>_xlfn.XLOOKUP(E61,[2]新店!B:B,[2]新店!G:G,0)</f>
        <v>0</v>
      </c>
      <c r="N61" s="7" t="str">
        <f>LOOKUP(M61,[2]②判断标准!$M$1:$M$4,[2]②判断标准!$O$1:$O$4)</f>
        <v>同老店</v>
      </c>
      <c r="O61" s="6">
        <f>_xlfn.XLOOKUP(E61,[2]新店!B:B,[2]新店!H:H,0)</f>
        <v>0</v>
      </c>
      <c r="P61" s="6">
        <f t="shared" si="8"/>
        <v>7287.5</v>
      </c>
      <c r="Q61" s="2">
        <f>_xlfn.XLOOKUP(E61,[2]考勤!D:D,[2]考勤!AM:AM,0)</f>
        <v>30</v>
      </c>
      <c r="S61" s="2">
        <f t="shared" si="2"/>
        <v>7493.5</v>
      </c>
      <c r="T61" s="2">
        <v>7287.5</v>
      </c>
      <c r="U61" s="2">
        <v>0</v>
      </c>
      <c r="V61" s="2">
        <v>206</v>
      </c>
      <c r="W61" s="32">
        <f>_xlfn.XLOOKUP(E61,[2]项目数!C:C,[2]项目数!E:E,0)</f>
        <v>10242.93</v>
      </c>
      <c r="X61" s="32">
        <f>_xlfn.XLOOKUP(E61,[2]项目数!C:C,[2]项目数!D:D,0)</f>
        <v>108</v>
      </c>
      <c r="Y61" s="2">
        <f>_xlfn.XLOOKUP(E61,[2]项目数!C:C,[2]项目数!F:F,0)</f>
        <v>1321</v>
      </c>
      <c r="Z61" s="33">
        <f t="shared" si="3"/>
        <v>1</v>
      </c>
      <c r="AA61" s="33">
        <f t="shared" si="4"/>
        <v>1</v>
      </c>
      <c r="AB61" s="2">
        <f>_xlfn.XLOOKUP(F61,[2]战队统计表!A:A,[2]战队统计表!B:B,0)</f>
        <v>3</v>
      </c>
      <c r="AC61" s="2" t="str">
        <f t="shared" si="9"/>
        <v/>
      </c>
      <c r="AD61" s="8">
        <f>IF(AC61="",_xlfn.XLOOKUP(F61,[2]战队统计表!A:A,[2]战队统计表!D:D,0),0)</f>
        <v>0.03</v>
      </c>
      <c r="AE61" s="34">
        <f>IF(AND(E61="T区",E61="门店T区"),"",IF(AC61="",0,LOOKUP(S61,[2]②判断标准!$B$16:$B$20,[2]②判断标准!$D$16:$D$20)))</f>
        <v>0</v>
      </c>
      <c r="AF61" s="34">
        <f t="shared" si="5"/>
        <v>0.03</v>
      </c>
      <c r="AG61" s="9" t="e">
        <f t="shared" si="10"/>
        <v>#REF!</v>
      </c>
      <c r="AH61" s="35">
        <f t="shared" si="11"/>
        <v>0</v>
      </c>
      <c r="AI61" s="9" t="e">
        <f t="shared" si="12"/>
        <v>#REF!</v>
      </c>
      <c r="AJ61" s="36">
        <f>IF(AA61=1,IFERROR(S61/VLOOKUP(F61,[2]战队统计表!A:C,3,0),0),0)</f>
        <v>0.13158449257395319</v>
      </c>
      <c r="AK61" s="34" t="str">
        <f t="shared" si="6"/>
        <v/>
      </c>
      <c r="AL61" s="2" t="str">
        <f>IF(D61="顾问",_xlfn.XLOOKUP(F61,[2]战队统计表!A:A,[2]战队统计表!H:H,0),"")</f>
        <v/>
      </c>
    </row>
    <row r="62" spans="1:38" ht="16.5" x14ac:dyDescent="0.2">
      <c r="A62" s="28" t="s">
        <v>30</v>
      </c>
      <c r="B62" s="52" t="s">
        <v>89</v>
      </c>
      <c r="C62" s="30" t="s">
        <v>36</v>
      </c>
      <c r="D62" s="31" t="s">
        <v>36</v>
      </c>
      <c r="E62" s="31" t="s">
        <v>36</v>
      </c>
      <c r="F62" s="2" t="str">
        <f t="shared" si="1"/>
        <v>优品道+T区</v>
      </c>
      <c r="G62" s="2" t="str">
        <f>IFERROR(_xlfn.XLOOKUP(B62,#REF!,#REF!,0),"")</f>
        <v/>
      </c>
      <c r="H62" s="3" t="e">
        <f>_xlfn.XLOOKUP(B62,#REF!,#REF!,0)</f>
        <v>#REF!</v>
      </c>
      <c r="I62" s="3">
        <f>_xlfn.XLOOKUP(E62,[2]新店!B:B,[2]新店!E:E,0)</f>
        <v>0</v>
      </c>
      <c r="J62" s="3">
        <f>_xlfn.XLOOKUP(E62,[2]新店!B:B,[2]新店!F:F,0)</f>
        <v>0</v>
      </c>
      <c r="K62" s="4" t="e">
        <f>IF(H62="新店一阶段",LOOKUP(I62,[2]②判断标准!$M$9:$M$12,[2]②判断标准!$O$9:$O$12),0)</f>
        <v>#REF!</v>
      </c>
      <c r="L62" s="5">
        <f t="shared" si="7"/>
        <v>0</v>
      </c>
      <c r="M62" s="6">
        <f>_xlfn.XLOOKUP(E62,[2]新店!B:B,[2]新店!G:G,0)</f>
        <v>0</v>
      </c>
      <c r="N62" s="7" t="str">
        <f>LOOKUP(M62,[2]②判断标准!$M$1:$M$4,[2]②判断标准!$O$1:$O$4)</f>
        <v>同老店</v>
      </c>
      <c r="O62" s="6">
        <f>_xlfn.XLOOKUP(E62,[2]新店!B:B,[2]新店!H:H,0)</f>
        <v>0</v>
      </c>
      <c r="P62" s="6">
        <f t="shared" si="8"/>
        <v>0</v>
      </c>
      <c r="Q62" s="2">
        <f>_xlfn.XLOOKUP(E62,[2]考勤!D:D,[2]考勤!AM:AM,0)</f>
        <v>0</v>
      </c>
      <c r="S62" s="2">
        <f t="shared" si="2"/>
        <v>0</v>
      </c>
      <c r="T62" s="2">
        <v>0</v>
      </c>
      <c r="U62" s="2">
        <v>0</v>
      </c>
      <c r="V62" s="2">
        <v>0</v>
      </c>
      <c r="W62" s="32">
        <f>_xlfn.XLOOKUP(E62,[2]项目数!C:C,[2]项目数!E:E,0)</f>
        <v>0</v>
      </c>
      <c r="X62" s="32">
        <f>_xlfn.XLOOKUP(E62,[2]项目数!C:C,[2]项目数!D:D,0)</f>
        <v>0</v>
      </c>
      <c r="Y62" s="2">
        <f>_xlfn.XLOOKUP(E62,[2]项目数!C:C,[2]项目数!F:F,0)</f>
        <v>0</v>
      </c>
      <c r="Z62" s="33" t="str">
        <f t="shared" si="3"/>
        <v>不属于战队</v>
      </c>
      <c r="AA62" s="33">
        <f t="shared" si="4"/>
        <v>0</v>
      </c>
      <c r="AB62" s="2">
        <f>_xlfn.XLOOKUP(F62,[2]战队统计表!A:A,[2]战队统计表!B:B,0)</f>
        <v>0</v>
      </c>
      <c r="AC62" s="2">
        <f t="shared" si="9"/>
        <v>1</v>
      </c>
      <c r="AD62" s="8">
        <f>IF(AC62="",_xlfn.XLOOKUP(F62,[2]战队统计表!A:A,[2]战队统计表!D:D,0),0)</f>
        <v>0</v>
      </c>
      <c r="AE62" s="34">
        <f>IF(AND(E62="T区",E62="门店T区"),"",IF(AC62="",0,LOOKUP(S62,[2]②判断标准!$B$16:$B$20,[2]②判断标准!$D$16:$D$20)))</f>
        <v>0</v>
      </c>
      <c r="AF62" s="34">
        <f t="shared" si="5"/>
        <v>0</v>
      </c>
      <c r="AG62" s="9" t="e">
        <f t="shared" si="10"/>
        <v>#REF!</v>
      </c>
      <c r="AH62" s="35">
        <f t="shared" si="11"/>
        <v>0</v>
      </c>
      <c r="AI62" s="9" t="e">
        <f t="shared" si="12"/>
        <v>#REF!</v>
      </c>
      <c r="AJ62" s="36">
        <f>IF(AA62=1,IFERROR(S62/VLOOKUP(F62,[2]战队统计表!A:C,3,0),0),0)</f>
        <v>0</v>
      </c>
      <c r="AK62" s="34" t="str">
        <f t="shared" si="6"/>
        <v/>
      </c>
      <c r="AL62" s="2" t="str">
        <f>IF(D62="顾问",_xlfn.XLOOKUP(F62,[2]战队统计表!A:A,[2]战队统计表!H:H,0),"")</f>
        <v/>
      </c>
    </row>
    <row r="63" spans="1:38" ht="16.5" x14ac:dyDescent="0.2">
      <c r="A63" s="28" t="s">
        <v>30</v>
      </c>
      <c r="B63" s="52" t="s">
        <v>89</v>
      </c>
      <c r="C63" s="38" t="s">
        <v>42</v>
      </c>
      <c r="D63" s="39" t="s">
        <v>42</v>
      </c>
      <c r="E63" s="39" t="s">
        <v>42</v>
      </c>
      <c r="F63" s="2" t="str">
        <f t="shared" si="1"/>
        <v>优品道+门店T区</v>
      </c>
      <c r="G63" s="2" t="str">
        <f>IFERROR(_xlfn.XLOOKUP(B63,#REF!,#REF!,0),"")</f>
        <v/>
      </c>
      <c r="H63" s="3" t="e">
        <f>_xlfn.XLOOKUP(B63,#REF!,#REF!,0)</f>
        <v>#REF!</v>
      </c>
      <c r="I63" s="3">
        <f>_xlfn.XLOOKUP(E63,[2]新店!B:B,[2]新店!E:E,0)</f>
        <v>0</v>
      </c>
      <c r="J63" s="3">
        <f>_xlfn.XLOOKUP(E63,[2]新店!B:B,[2]新店!F:F,0)</f>
        <v>0</v>
      </c>
      <c r="K63" s="4" t="e">
        <f>IF(H63="新店一阶段",LOOKUP(I63,[2]②判断标准!$M$9:$M$12,[2]②判断标准!$O$9:$O$12),0)</f>
        <v>#REF!</v>
      </c>
      <c r="L63" s="5">
        <f t="shared" si="7"/>
        <v>0</v>
      </c>
      <c r="M63" s="6">
        <f>_xlfn.XLOOKUP(E63,[2]新店!B:B,[2]新店!G:G,0)</f>
        <v>0</v>
      </c>
      <c r="N63" s="7" t="str">
        <f>LOOKUP(M63,[2]②判断标准!$M$1:$M$4,[2]②判断标准!$O$1:$O$4)</f>
        <v>同老店</v>
      </c>
      <c r="O63" s="6">
        <f>_xlfn.XLOOKUP(E63,[2]新店!B:B,[2]新店!H:H,0)</f>
        <v>0</v>
      </c>
      <c r="P63" s="6">
        <f t="shared" si="8"/>
        <v>0</v>
      </c>
      <c r="Q63" s="2">
        <f>_xlfn.XLOOKUP(E63,[2]考勤!D:D,[2]考勤!AM:AM,0)</f>
        <v>0</v>
      </c>
      <c r="S63" s="2">
        <f t="shared" si="2"/>
        <v>0</v>
      </c>
      <c r="T63" s="2">
        <v>0</v>
      </c>
      <c r="U63" s="2">
        <v>0</v>
      </c>
      <c r="V63" s="2">
        <v>0</v>
      </c>
      <c r="W63" s="32">
        <f>_xlfn.XLOOKUP(E63,[2]项目数!C:C,[2]项目数!E:E,0)</f>
        <v>0</v>
      </c>
      <c r="X63" s="32">
        <f>_xlfn.XLOOKUP(E63,[2]项目数!C:C,[2]项目数!D:D,0)</f>
        <v>0</v>
      </c>
      <c r="Y63" s="2">
        <f>_xlfn.XLOOKUP(E63,[2]项目数!C:C,[2]项目数!F:F,0)</f>
        <v>0</v>
      </c>
      <c r="Z63" s="33">
        <f t="shared" si="3"/>
        <v>1</v>
      </c>
      <c r="AA63" s="33">
        <f t="shared" si="4"/>
        <v>0</v>
      </c>
      <c r="AB63" s="2">
        <f>_xlfn.XLOOKUP(F63,[2]战队统计表!A:A,[2]战队统计表!B:B,0)</f>
        <v>0</v>
      </c>
      <c r="AC63" s="2">
        <f t="shared" si="9"/>
        <v>1</v>
      </c>
      <c r="AD63" s="8">
        <f>IF(AC63="",_xlfn.XLOOKUP(F63,[2]战队统计表!A:A,[2]战队统计表!D:D,0),0)</f>
        <v>0</v>
      </c>
      <c r="AE63" s="34">
        <f>IF(AND(E63="T区",E63="门店T区"),"",IF(AC63="",0,LOOKUP(S63,[2]②判断标准!$B$16:$B$20,[2]②判断标准!$D$16:$D$20)))</f>
        <v>0</v>
      </c>
      <c r="AF63" s="34">
        <f t="shared" si="5"/>
        <v>0</v>
      </c>
      <c r="AG63" s="9" t="e">
        <f t="shared" si="10"/>
        <v>#REF!</v>
      </c>
      <c r="AH63" s="35">
        <f t="shared" si="11"/>
        <v>0</v>
      </c>
      <c r="AI63" s="9" t="e">
        <f t="shared" si="12"/>
        <v>#REF!</v>
      </c>
      <c r="AJ63" s="36">
        <f>IF(AA63=1,IFERROR(S63/VLOOKUP(F63,[2]战队统计表!A:C,3,0),0),0)</f>
        <v>0</v>
      </c>
      <c r="AK63" s="34" t="str">
        <f t="shared" si="6"/>
        <v/>
      </c>
      <c r="AL63" s="2" t="str">
        <f>IF(D63="顾问",_xlfn.XLOOKUP(F63,[2]战队统计表!A:A,[2]战队统计表!H:H,0),"")</f>
        <v/>
      </c>
    </row>
    <row r="64" spans="1:38" ht="16.5" x14ac:dyDescent="0.2">
      <c r="A64" s="28" t="s">
        <v>30</v>
      </c>
      <c r="B64" s="29" t="s">
        <v>99</v>
      </c>
      <c r="C64" s="30" t="s">
        <v>38</v>
      </c>
      <c r="D64" s="31" t="s">
        <v>32</v>
      </c>
      <c r="E64" s="31" t="s">
        <v>100</v>
      </c>
      <c r="F64" s="2" t="str">
        <f t="shared" si="1"/>
        <v>大源+冲锋队</v>
      </c>
      <c r="G64" s="2" t="str">
        <f>IFERROR(_xlfn.XLOOKUP(B64,#REF!,#REF!,0),"")</f>
        <v/>
      </c>
      <c r="H64" s="3" t="e">
        <f>_xlfn.XLOOKUP(B64,#REF!,#REF!,0)</f>
        <v>#REF!</v>
      </c>
      <c r="I64" s="3">
        <f>_xlfn.XLOOKUP(E64,[2]新店!B:B,[2]新店!E:E,0)</f>
        <v>0</v>
      </c>
      <c r="J64" s="3">
        <f>_xlfn.XLOOKUP(E64,[2]新店!B:B,[2]新店!F:F,0)</f>
        <v>0</v>
      </c>
      <c r="K64" s="4" t="e">
        <f>IF(H64="新店一阶段",LOOKUP(I64,[2]②判断标准!$M$9:$M$12,[2]②判断标准!$O$9:$O$12),0)</f>
        <v>#REF!</v>
      </c>
      <c r="L64" s="5">
        <f t="shared" si="7"/>
        <v>14133</v>
      </c>
      <c r="M64" s="6">
        <f>_xlfn.XLOOKUP(E64,[2]新店!B:B,[2]新店!G:G,0)</f>
        <v>0</v>
      </c>
      <c r="N64" s="7" t="str">
        <f>LOOKUP(M64,[2]②判断标准!$M$1:$M$4,[2]②判断标准!$O$1:$O$4)</f>
        <v>同老店</v>
      </c>
      <c r="O64" s="6">
        <f>_xlfn.XLOOKUP(E64,[2]新店!B:B,[2]新店!H:H,0)</f>
        <v>0</v>
      </c>
      <c r="P64" s="6">
        <f t="shared" si="8"/>
        <v>14133</v>
      </c>
      <c r="Q64" s="2">
        <f>_xlfn.XLOOKUP(E64,[2]考勤!D:D,[2]考勤!AM:AM,0)</f>
        <v>30</v>
      </c>
      <c r="S64" s="2">
        <f t="shared" si="2"/>
        <v>46196</v>
      </c>
      <c r="T64" s="2">
        <v>14133</v>
      </c>
      <c r="U64" s="2">
        <v>32063</v>
      </c>
      <c r="V64" s="2">
        <v>0</v>
      </c>
      <c r="W64" s="32">
        <f>_xlfn.XLOOKUP(E64,[2]项目数!C:C,[2]项目数!E:E,0)</f>
        <v>9523.01</v>
      </c>
      <c r="X64" s="32">
        <f>_xlfn.XLOOKUP(E64,[2]项目数!C:C,[2]项目数!D:D,0)</f>
        <v>67</v>
      </c>
      <c r="Y64" s="2">
        <f>_xlfn.XLOOKUP(E64,[2]项目数!C:C,[2]项目数!F:F,0)</f>
        <v>936</v>
      </c>
      <c r="Z64" s="33">
        <f t="shared" si="3"/>
        <v>1</v>
      </c>
      <c r="AA64" s="33">
        <f t="shared" si="4"/>
        <v>1</v>
      </c>
      <c r="AB64" s="2">
        <f>_xlfn.XLOOKUP(F64,[2]战队统计表!A:A,[2]战队统计表!B:B,0)</f>
        <v>2</v>
      </c>
      <c r="AC64" s="2" t="str">
        <f t="shared" si="9"/>
        <v/>
      </c>
      <c r="AD64" s="8">
        <f>IF(AC64="",_xlfn.XLOOKUP(F64,[2]战队统计表!A:A,[2]战队统计表!D:D,0),0)</f>
        <v>0.04</v>
      </c>
      <c r="AE64" s="34">
        <f>IF(AND(E64="T区",E64="门店T区"),"",IF(AC64="",0,LOOKUP(S64,[2]②判断标准!$B$16:$B$20,[2]②判断标准!$D$16:$D$20)))</f>
        <v>0</v>
      </c>
      <c r="AF64" s="34">
        <f t="shared" si="5"/>
        <v>0.04</v>
      </c>
      <c r="AG64" s="9" t="e">
        <f t="shared" si="10"/>
        <v>#REF!</v>
      </c>
      <c r="AH64" s="35">
        <f t="shared" si="11"/>
        <v>791.95609999999999</v>
      </c>
      <c r="AI64" s="9" t="e">
        <f t="shared" si="12"/>
        <v>#REF!</v>
      </c>
      <c r="AJ64" s="36">
        <f>IF(AA64=1,IFERROR(S64/VLOOKUP(F64,[2]战队统计表!A:C,3,0),0),0)</f>
        <v>0.77757560557681071</v>
      </c>
      <c r="AK64" s="34">
        <f t="shared" si="6"/>
        <v>0.22242439442318923</v>
      </c>
      <c r="AL64" s="2">
        <f>IF(D64="顾问",_xlfn.XLOOKUP(F64,[2]战队统计表!A:A,[2]战队统计表!H:H,0),"")</f>
        <v>0</v>
      </c>
    </row>
    <row r="65" spans="1:38" ht="16.5" x14ac:dyDescent="0.2">
      <c r="A65" s="28" t="s">
        <v>30</v>
      </c>
      <c r="B65" s="29" t="s">
        <v>99</v>
      </c>
      <c r="C65" s="30" t="s">
        <v>38</v>
      </c>
      <c r="D65" s="31" t="s">
        <v>6</v>
      </c>
      <c r="E65" s="31" t="s">
        <v>101</v>
      </c>
      <c r="F65" s="2" t="str">
        <f t="shared" si="1"/>
        <v>大源+冲锋队</v>
      </c>
      <c r="G65" s="2" t="str">
        <f>IFERROR(_xlfn.XLOOKUP(B65,#REF!,#REF!,0),"")</f>
        <v/>
      </c>
      <c r="H65" s="3" t="e">
        <f>_xlfn.XLOOKUP(B65,#REF!,#REF!,0)</f>
        <v>#REF!</v>
      </c>
      <c r="I65" s="3">
        <f>_xlfn.XLOOKUP(E65,[2]新店!B:B,[2]新店!E:E,0)</f>
        <v>0</v>
      </c>
      <c r="J65" s="3">
        <f>_xlfn.XLOOKUP(E65,[2]新店!B:B,[2]新店!F:F,0)</f>
        <v>0</v>
      </c>
      <c r="K65" s="4" t="e">
        <f>IF(H65="新店一阶段",LOOKUP(I65,[2]②判断标准!$M$9:$M$12,[2]②判断标准!$O$9:$O$12),0)</f>
        <v>#REF!</v>
      </c>
      <c r="L65" s="5">
        <f t="shared" si="7"/>
        <v>6914.3</v>
      </c>
      <c r="M65" s="6">
        <f>_xlfn.XLOOKUP(E65,[2]新店!B:B,[2]新店!G:G,0)</f>
        <v>0</v>
      </c>
      <c r="N65" s="7" t="str">
        <f>LOOKUP(M65,[2]②判断标准!$M$1:$M$4,[2]②判断标准!$O$1:$O$4)</f>
        <v>同老店</v>
      </c>
      <c r="O65" s="6">
        <f>_xlfn.XLOOKUP(E65,[2]新店!B:B,[2]新店!H:H,0)</f>
        <v>0</v>
      </c>
      <c r="P65" s="6">
        <f t="shared" si="8"/>
        <v>6914.3</v>
      </c>
      <c r="Q65" s="2">
        <f>_xlfn.XLOOKUP(E65,[2]考勤!D:D,[2]考勤!AM:AM,0)</f>
        <v>30</v>
      </c>
      <c r="S65" s="2">
        <f t="shared" si="2"/>
        <v>13214.3</v>
      </c>
      <c r="T65" s="2">
        <v>6914.3</v>
      </c>
      <c r="U65" s="2">
        <v>6300</v>
      </c>
      <c r="V65" s="2">
        <v>0</v>
      </c>
      <c r="W65" s="32">
        <f>_xlfn.XLOOKUP(E65,[2]项目数!C:C,[2]项目数!E:E,0)</f>
        <v>7942.87</v>
      </c>
      <c r="X65" s="32">
        <f>_xlfn.XLOOKUP(E65,[2]项目数!C:C,[2]项目数!D:D,0)</f>
        <v>101</v>
      </c>
      <c r="Y65" s="2">
        <f>_xlfn.XLOOKUP(E65,[2]项目数!C:C,[2]项目数!F:F,0)</f>
        <v>1268</v>
      </c>
      <c r="Z65" s="33">
        <f t="shared" si="3"/>
        <v>1</v>
      </c>
      <c r="AA65" s="33">
        <f t="shared" si="4"/>
        <v>1</v>
      </c>
      <c r="AB65" s="2">
        <f>_xlfn.XLOOKUP(F65,[2]战队统计表!A:A,[2]战队统计表!B:B,0)</f>
        <v>2</v>
      </c>
      <c r="AC65" s="2" t="str">
        <f t="shared" si="9"/>
        <v/>
      </c>
      <c r="AD65" s="8">
        <f>IF(AC65="",_xlfn.XLOOKUP(F65,[2]战队统计表!A:A,[2]战队统计表!D:D,0),0)</f>
        <v>0.04</v>
      </c>
      <c r="AE65" s="34">
        <f>IF(AND(E65="T区",E65="门店T区"),"",IF(AC65="",0,LOOKUP(S65,[2]②判断标准!$B$16:$B$20,[2]②判断标准!$D$16:$D$20)))</f>
        <v>0</v>
      </c>
      <c r="AF65" s="34">
        <f t="shared" si="5"/>
        <v>0.04</v>
      </c>
      <c r="AG65" s="9" t="e">
        <f t="shared" si="10"/>
        <v>#REF!</v>
      </c>
      <c r="AH65" s="35">
        <f t="shared" si="11"/>
        <v>155.60999999999999</v>
      </c>
      <c r="AI65" s="9" t="e">
        <f t="shared" si="12"/>
        <v>#REF!</v>
      </c>
      <c r="AJ65" s="36">
        <f>IF(AA65=1,IFERROR(S65/VLOOKUP(F65,[2]战队统计表!A:C,3,0),0),0)</f>
        <v>0.22242439442318923</v>
      </c>
      <c r="AK65" s="34" t="str">
        <f t="shared" si="6"/>
        <v/>
      </c>
      <c r="AL65" s="2" t="str">
        <f>IF(D65="顾问",_xlfn.XLOOKUP(F65,[2]战队统计表!A:A,[2]战队统计表!H:H,0),"")</f>
        <v/>
      </c>
    </row>
    <row r="66" spans="1:38" ht="16.5" x14ac:dyDescent="0.2">
      <c r="A66" s="28" t="s">
        <v>30</v>
      </c>
      <c r="B66" s="29" t="s">
        <v>99</v>
      </c>
      <c r="C66" s="30" t="s">
        <v>36</v>
      </c>
      <c r="D66" s="31" t="s">
        <v>36</v>
      </c>
      <c r="E66" s="31" t="s">
        <v>36</v>
      </c>
      <c r="F66" s="2" t="str">
        <f t="shared" si="1"/>
        <v>大源+T区</v>
      </c>
      <c r="G66" s="2" t="str">
        <f>IFERROR(_xlfn.XLOOKUP(B66,#REF!,#REF!,0),"")</f>
        <v/>
      </c>
      <c r="H66" s="3" t="e">
        <f>_xlfn.XLOOKUP(B66,#REF!,#REF!,0)</f>
        <v>#REF!</v>
      </c>
      <c r="I66" s="3">
        <f>_xlfn.XLOOKUP(E66,[2]新店!B:B,[2]新店!E:E,0)</f>
        <v>0</v>
      </c>
      <c r="J66" s="3">
        <f>_xlfn.XLOOKUP(E66,[2]新店!B:B,[2]新店!F:F,0)</f>
        <v>0</v>
      </c>
      <c r="K66" s="4" t="e">
        <f>IF(H66="新店一阶段",LOOKUP(I66,[2]②判断标准!$M$9:$M$12,[2]②判断标准!$O$9:$O$12),0)</f>
        <v>#REF!</v>
      </c>
      <c r="L66" s="5">
        <f t="shared" si="7"/>
        <v>0</v>
      </c>
      <c r="M66" s="6">
        <f>_xlfn.XLOOKUP(E66,[2]新店!B:B,[2]新店!G:G,0)</f>
        <v>0</v>
      </c>
      <c r="N66" s="7" t="str">
        <f>LOOKUP(M66,[2]②判断标准!$M$1:$M$4,[2]②判断标准!$O$1:$O$4)</f>
        <v>同老店</v>
      </c>
      <c r="O66" s="6">
        <f>_xlfn.XLOOKUP(E66,[2]新店!B:B,[2]新店!H:H,0)</f>
        <v>0</v>
      </c>
      <c r="P66" s="6">
        <f t="shared" si="8"/>
        <v>0</v>
      </c>
      <c r="Q66" s="2">
        <f>_xlfn.XLOOKUP(E66,[2]考勤!D:D,[2]考勤!AM:AM,0)</f>
        <v>0</v>
      </c>
      <c r="S66" s="2">
        <f t="shared" si="2"/>
        <v>0</v>
      </c>
      <c r="T66" s="2">
        <v>0</v>
      </c>
      <c r="U66" s="2">
        <v>0</v>
      </c>
      <c r="V66" s="2">
        <v>0</v>
      </c>
      <c r="W66" s="32">
        <f>_xlfn.XLOOKUP(E66,[2]项目数!C:C,[2]项目数!E:E,0)</f>
        <v>0</v>
      </c>
      <c r="X66" s="32">
        <f>_xlfn.XLOOKUP(E66,[2]项目数!C:C,[2]项目数!D:D,0)</f>
        <v>0</v>
      </c>
      <c r="Y66" s="2">
        <f>_xlfn.XLOOKUP(E66,[2]项目数!C:C,[2]项目数!F:F,0)</f>
        <v>0</v>
      </c>
      <c r="Z66" s="33" t="str">
        <f t="shared" si="3"/>
        <v>不属于战队</v>
      </c>
      <c r="AA66" s="33">
        <f t="shared" si="4"/>
        <v>0</v>
      </c>
      <c r="AB66" s="2">
        <f>_xlfn.XLOOKUP(F66,[2]战队统计表!A:A,[2]战队统计表!B:B,0)</f>
        <v>0</v>
      </c>
      <c r="AC66" s="2">
        <f t="shared" si="9"/>
        <v>1</v>
      </c>
      <c r="AD66" s="8">
        <f>IF(AC66="",_xlfn.XLOOKUP(F66,[2]战队统计表!A:A,[2]战队统计表!D:D,0),0)</f>
        <v>0</v>
      </c>
      <c r="AE66" s="34">
        <f>IF(AND(E66="T区",E66="门店T区"),"",IF(AC66="",0,LOOKUP(S66,[2]②判断标准!$B$16:$B$20,[2]②判断标准!$D$16:$D$20)))</f>
        <v>0</v>
      </c>
      <c r="AF66" s="34">
        <f t="shared" si="5"/>
        <v>0</v>
      </c>
      <c r="AG66" s="9" t="e">
        <f t="shared" si="10"/>
        <v>#REF!</v>
      </c>
      <c r="AH66" s="35">
        <f t="shared" si="11"/>
        <v>0</v>
      </c>
      <c r="AI66" s="9" t="e">
        <f t="shared" si="12"/>
        <v>#REF!</v>
      </c>
      <c r="AJ66" s="36">
        <f>IF(AA66=1,IFERROR(S66/VLOOKUP(F66,[2]战队统计表!A:C,3,0),0),0)</f>
        <v>0</v>
      </c>
      <c r="AK66" s="34" t="str">
        <f t="shared" si="6"/>
        <v/>
      </c>
      <c r="AL66" s="2" t="str">
        <f>IF(D66="顾问",_xlfn.XLOOKUP(F66,[2]战队统计表!A:A,[2]战队统计表!H:H,0),"")</f>
        <v/>
      </c>
    </row>
    <row r="67" spans="1:38" ht="16.5" x14ac:dyDescent="0.2">
      <c r="A67" s="28" t="s">
        <v>30</v>
      </c>
      <c r="B67" s="29" t="s">
        <v>99</v>
      </c>
      <c r="C67" s="30" t="s">
        <v>103</v>
      </c>
      <c r="D67" s="31" t="s">
        <v>32</v>
      </c>
      <c r="E67" s="31" t="s">
        <v>104</v>
      </c>
      <c r="F67" s="2" t="str">
        <f t="shared" si="1"/>
        <v>大源+野狼队</v>
      </c>
      <c r="G67" s="2" t="str">
        <f>IFERROR(_xlfn.XLOOKUP(B67,#REF!,#REF!,0),"")</f>
        <v/>
      </c>
      <c r="H67" s="3" t="e">
        <f>_xlfn.XLOOKUP(B67,#REF!,#REF!,0)</f>
        <v>#REF!</v>
      </c>
      <c r="I67" s="3">
        <f>_xlfn.XLOOKUP(E67,[2]新店!B:B,[2]新店!E:E,0)</f>
        <v>0</v>
      </c>
      <c r="J67" s="3">
        <f>_xlfn.XLOOKUP(E67,[2]新店!B:B,[2]新店!F:F,0)</f>
        <v>0</v>
      </c>
      <c r="K67" s="4" t="e">
        <f>IF(H67="新店一阶段",LOOKUP(I67,[2]②判断标准!$M$9:$M$12,[2]②判断标准!$O$9:$O$12),0)</f>
        <v>#REF!</v>
      </c>
      <c r="L67" s="5">
        <f t="shared" si="7"/>
        <v>5783</v>
      </c>
      <c r="M67" s="6">
        <f>_xlfn.XLOOKUP(E67,[2]新店!B:B,[2]新店!G:G,0)</f>
        <v>0</v>
      </c>
      <c r="N67" s="7" t="str">
        <f>LOOKUP(M67,[2]②判断标准!$M$1:$M$4,[2]②判断标准!$O$1:$O$4)</f>
        <v>同老店</v>
      </c>
      <c r="O67" s="6">
        <f>_xlfn.XLOOKUP(E67,[2]新店!B:B,[2]新店!H:H,0)</f>
        <v>0</v>
      </c>
      <c r="P67" s="6">
        <f t="shared" si="8"/>
        <v>5783</v>
      </c>
      <c r="Q67" s="2">
        <f>_xlfn.XLOOKUP(E67,[2]考勤!D:D,[2]考勤!AM:AM,0)</f>
        <v>30</v>
      </c>
      <c r="S67" s="2">
        <f t="shared" si="2"/>
        <v>10883</v>
      </c>
      <c r="T67" s="2">
        <v>5783</v>
      </c>
      <c r="U67" s="2">
        <v>5100</v>
      </c>
      <c r="V67" s="2">
        <v>0</v>
      </c>
      <c r="W67" s="32">
        <f>_xlfn.XLOOKUP(E67,[2]项目数!C:C,[2]项目数!E:E,0)</f>
        <v>4905.34</v>
      </c>
      <c r="X67" s="32">
        <f>_xlfn.XLOOKUP(E67,[2]项目数!C:C,[2]项目数!D:D,0)</f>
        <v>76</v>
      </c>
      <c r="Y67" s="2">
        <f>_xlfn.XLOOKUP(E67,[2]项目数!C:C,[2]项目数!F:F,0)</f>
        <v>887</v>
      </c>
      <c r="Z67" s="33">
        <f t="shared" si="3"/>
        <v>1</v>
      </c>
      <c r="AA67" s="33">
        <f t="shared" si="4"/>
        <v>1</v>
      </c>
      <c r="AB67" s="2">
        <f>_xlfn.XLOOKUP(F67,[2]战队统计表!A:A,[2]战队统计表!B:B,0)</f>
        <v>3</v>
      </c>
      <c r="AC67" s="2" t="str">
        <f t="shared" si="9"/>
        <v/>
      </c>
      <c r="AD67" s="8">
        <f>IF(AC67="",_xlfn.XLOOKUP(F67,[2]战队统计表!A:A,[2]战队统计表!D:D,0),0)</f>
        <v>0.04</v>
      </c>
      <c r="AE67" s="34">
        <f>IF(AND(E67="T区",E67="门店T区"),"",IF(AC67="",0,LOOKUP(S67,[2]②判断标准!$B$16:$B$20,[2]②判断标准!$D$16:$D$20)))</f>
        <v>0</v>
      </c>
      <c r="AF67" s="34">
        <f t="shared" si="5"/>
        <v>0.04</v>
      </c>
      <c r="AG67" s="9" t="e">
        <f t="shared" si="10"/>
        <v>#REF!</v>
      </c>
      <c r="AH67" s="35">
        <f t="shared" si="11"/>
        <v>125.97</v>
      </c>
      <c r="AI67" s="9" t="e">
        <f t="shared" si="12"/>
        <v>#REF!</v>
      </c>
      <c r="AJ67" s="36">
        <f>IF(AA67=1,IFERROR(S67/VLOOKUP(F67,[2]战队统计表!A:C,3,0),0),0)</f>
        <v>0.16890675440774772</v>
      </c>
      <c r="AK67" s="34">
        <f t="shared" si="6"/>
        <v>0.83109324559225228</v>
      </c>
      <c r="AL67" s="2">
        <f>IF(D67="顾问",_xlfn.XLOOKUP(F67,[2]战队统计表!A:A,[2]战队统计表!H:H,0),"")</f>
        <v>0</v>
      </c>
    </row>
    <row r="68" spans="1:38" ht="16.5" x14ac:dyDescent="0.2">
      <c r="A68" s="28" t="s">
        <v>30</v>
      </c>
      <c r="B68" s="29" t="s">
        <v>99</v>
      </c>
      <c r="C68" s="30" t="s">
        <v>103</v>
      </c>
      <c r="D68" s="31" t="s">
        <v>6</v>
      </c>
      <c r="E68" s="31" t="s">
        <v>105</v>
      </c>
      <c r="F68" s="2" t="str">
        <f t="shared" ref="F68:F131" si="13">B68&amp;"+"&amp;C68</f>
        <v>大源+野狼队</v>
      </c>
      <c r="G68" s="2" t="str">
        <f>IFERROR(_xlfn.XLOOKUP(B68,#REF!,#REF!,0),"")</f>
        <v/>
      </c>
      <c r="H68" s="3" t="e">
        <f>_xlfn.XLOOKUP(B68,#REF!,#REF!,0)</f>
        <v>#REF!</v>
      </c>
      <c r="I68" s="3">
        <f>_xlfn.XLOOKUP(E68,[2]新店!B:B,[2]新店!E:E,0)</f>
        <v>0</v>
      </c>
      <c r="J68" s="3">
        <f>_xlfn.XLOOKUP(E68,[2]新店!B:B,[2]新店!F:F,0)</f>
        <v>0</v>
      </c>
      <c r="K68" s="4" t="e">
        <f>IF(H68="新店一阶段",LOOKUP(I68,[2]②判断标准!$M$9:$M$12,[2]②判断标准!$O$9:$O$12),0)</f>
        <v>#REF!</v>
      </c>
      <c r="L68" s="5">
        <f t="shared" si="7"/>
        <v>12891</v>
      </c>
      <c r="M68" s="6">
        <f>_xlfn.XLOOKUP(E68,[2]新店!B:B,[2]新店!G:G,0)</f>
        <v>0</v>
      </c>
      <c r="N68" s="7" t="str">
        <f>LOOKUP(M68,[2]②判断标准!$M$1:$M$4,[2]②判断标准!$O$1:$O$4)</f>
        <v>同老店</v>
      </c>
      <c r="O68" s="6">
        <f>_xlfn.XLOOKUP(E68,[2]新店!B:B,[2]新店!H:H,0)</f>
        <v>0</v>
      </c>
      <c r="P68" s="6">
        <f t="shared" si="8"/>
        <v>12891</v>
      </c>
      <c r="Q68" s="2">
        <f>_xlfn.XLOOKUP(E68,[2]考勤!D:D,[2]考勤!AM:AM,0)</f>
        <v>30</v>
      </c>
      <c r="S68" s="2">
        <f t="shared" ref="S68:S131" si="14">T68+U68+V68</f>
        <v>53309</v>
      </c>
      <c r="T68" s="2">
        <v>12891</v>
      </c>
      <c r="U68" s="2">
        <v>37264</v>
      </c>
      <c r="V68" s="2">
        <v>3154</v>
      </c>
      <c r="W68" s="32">
        <f>_xlfn.XLOOKUP(E68,[2]项目数!C:C,[2]项目数!E:E,0)</f>
        <v>20047.78</v>
      </c>
      <c r="X68" s="32">
        <f>_xlfn.XLOOKUP(E68,[2]项目数!C:C,[2]项目数!D:D,0)</f>
        <v>104</v>
      </c>
      <c r="Y68" s="2">
        <f>_xlfn.XLOOKUP(E68,[2]项目数!C:C,[2]项目数!F:F,0)</f>
        <v>1265</v>
      </c>
      <c r="Z68" s="33">
        <f t="shared" ref="Z68:Z131" si="15">IF(G68="新店","新店",IF(C68="单人","单人",IF(OR(C68="T区",C68="单人",G68="新店"),"不属于战队",1)))</f>
        <v>1</v>
      </c>
      <c r="AA68" s="33">
        <f t="shared" ref="AA68:AA131" si="16">IF(Z68=1,IF(Q68&gt;=20,1,0),0)</f>
        <v>1</v>
      </c>
      <c r="AB68" s="2">
        <f>_xlfn.XLOOKUP(F68,[2]战队统计表!A:A,[2]战队统计表!B:B,0)</f>
        <v>3</v>
      </c>
      <c r="AC68" s="2" t="str">
        <f t="shared" si="9"/>
        <v/>
      </c>
      <c r="AD68" s="8">
        <f>IF(AC68="",_xlfn.XLOOKUP(F68,[2]战队统计表!A:A,[2]战队统计表!D:D,0),0)</f>
        <v>0.04</v>
      </c>
      <c r="AE68" s="34">
        <f>IF(AND(E68="T区",E68="门店T区"),"",IF(AC68="",0,LOOKUP(S68,[2]②判断标准!$B$16:$B$20,[2]②判断标准!$D$16:$D$20)))</f>
        <v>0</v>
      </c>
      <c r="AF68" s="34">
        <f t="shared" ref="AF68:AF131" si="17">AD68+AE68</f>
        <v>0.04</v>
      </c>
      <c r="AG68" s="9" t="e">
        <f t="shared" si="10"/>
        <v>#REF!</v>
      </c>
      <c r="AH68" s="35">
        <f t="shared" si="11"/>
        <v>920.42079999999999</v>
      </c>
      <c r="AI68" s="9" t="e">
        <f t="shared" si="12"/>
        <v>#REF!</v>
      </c>
      <c r="AJ68" s="36">
        <f>IF(AA68=1,IFERROR(S68/VLOOKUP(F68,[2]战队统计表!A:C,3,0),0),0)</f>
        <v>0.82736838837844551</v>
      </c>
      <c r="AK68" s="34" t="str">
        <f t="shared" ref="AK68:AK131" si="18">IF(D68="顾问",SUMIFS(AJ:AJ,$F:$F,F68,$D:$D,"健康师"),"")</f>
        <v/>
      </c>
      <c r="AL68" s="2" t="str">
        <f>IF(D68="顾问",_xlfn.XLOOKUP(F68,[2]战队统计表!A:A,[2]战队统计表!H:H,0),"")</f>
        <v/>
      </c>
    </row>
    <row r="69" spans="1:38" ht="16.5" x14ac:dyDescent="0.2">
      <c r="A69" s="28" t="s">
        <v>30</v>
      </c>
      <c r="B69" s="29" t="s">
        <v>99</v>
      </c>
      <c r="C69" s="30" t="s">
        <v>103</v>
      </c>
      <c r="D69" s="31" t="s">
        <v>6</v>
      </c>
      <c r="E69" s="31" t="s">
        <v>106</v>
      </c>
      <c r="F69" s="2" t="str">
        <f t="shared" si="13"/>
        <v>大源+野狼队</v>
      </c>
      <c r="G69" s="2" t="str">
        <f>IFERROR(_xlfn.XLOOKUP(B69,#REF!,#REF!,0),"")</f>
        <v/>
      </c>
      <c r="H69" s="3" t="e">
        <f>_xlfn.XLOOKUP(B69,#REF!,#REF!,0)</f>
        <v>#REF!</v>
      </c>
      <c r="I69" s="3">
        <f>_xlfn.XLOOKUP(E69,[2]新店!B:B,[2]新店!E:E,0)</f>
        <v>0</v>
      </c>
      <c r="J69" s="3">
        <f>_xlfn.XLOOKUP(E69,[2]新店!B:B,[2]新店!F:F,0)</f>
        <v>0</v>
      </c>
      <c r="K69" s="4" t="e">
        <f>IF(H69="新店一阶段",LOOKUP(I69,[2]②判断标准!$M$9:$M$12,[2]②判断标准!$O$9:$O$12),0)</f>
        <v>#REF!</v>
      </c>
      <c r="L69" s="5">
        <f t="shared" ref="L69:L132" si="19">T69-J69</f>
        <v>240</v>
      </c>
      <c r="M69" s="6">
        <f>_xlfn.XLOOKUP(E69,[2]新店!B:B,[2]新店!G:G,0)</f>
        <v>0</v>
      </c>
      <c r="N69" s="7" t="str">
        <f>LOOKUP(M69,[2]②判断标准!$M$1:$M$4,[2]②判断标准!$O$1:$O$4)</f>
        <v>同老店</v>
      </c>
      <c r="O69" s="6">
        <f>_xlfn.XLOOKUP(E69,[2]新店!B:B,[2]新店!H:H,0)</f>
        <v>0</v>
      </c>
      <c r="P69" s="6">
        <f t="shared" ref="P69:P132" si="20">T69-O69</f>
        <v>240</v>
      </c>
      <c r="Q69" s="2">
        <f>_xlfn.XLOOKUP(E69,[2]考勤!D:D,[2]考勤!AM:AM,0)</f>
        <v>30</v>
      </c>
      <c r="S69" s="2">
        <f t="shared" si="14"/>
        <v>240</v>
      </c>
      <c r="T69" s="2">
        <v>240</v>
      </c>
      <c r="U69" s="2">
        <v>0</v>
      </c>
      <c r="V69" s="2">
        <v>0</v>
      </c>
      <c r="W69" s="32">
        <f>_xlfn.XLOOKUP(E69,[2]项目数!C:C,[2]项目数!E:E,0)</f>
        <v>4707.7299999999996</v>
      </c>
      <c r="X69" s="32">
        <f>_xlfn.XLOOKUP(E69,[2]项目数!C:C,[2]项目数!D:D,0)</f>
        <v>64</v>
      </c>
      <c r="Y69" s="2">
        <f>_xlfn.XLOOKUP(E69,[2]项目数!C:C,[2]项目数!F:F,0)</f>
        <v>899</v>
      </c>
      <c r="Z69" s="33">
        <f t="shared" si="15"/>
        <v>1</v>
      </c>
      <c r="AA69" s="33">
        <f t="shared" si="16"/>
        <v>1</v>
      </c>
      <c r="AB69" s="2">
        <f>_xlfn.XLOOKUP(F69,[2]战队统计表!A:A,[2]战队统计表!B:B,0)</f>
        <v>3</v>
      </c>
      <c r="AC69" s="2" t="str">
        <f t="shared" ref="AC69:AC132" si="21">IF(OR(Z69="单人",Z69="新店",AB69&lt;=1,AA69=0),1,"")</f>
        <v/>
      </c>
      <c r="AD69" s="8">
        <f>IF(AC69="",_xlfn.XLOOKUP(F69,[2]战队统计表!A:A,[2]战队统计表!D:D,0),0)</f>
        <v>0.04</v>
      </c>
      <c r="AE69" s="34">
        <f>IF(AND(E69="T区",E69="门店T区"),"",IF(AC69="",0,LOOKUP(S69,[2]②判断标准!$B$16:$B$20,[2]②判断标准!$D$16:$D$20)))</f>
        <v>0</v>
      </c>
      <c r="AF69" s="34">
        <f t="shared" si="17"/>
        <v>0.04</v>
      </c>
      <c r="AG69" s="9" t="e">
        <f t="shared" ref="AG69:AG132" si="22">IF(H69="新店一阶段",J69*K69*0.95+L69*AE69*0.95,IF(N69="同老店",IF(AND($E$4="T区",$E$4="门店T区"),"",AF69*T69*0.95),O69*N69*0.95+P69*0.95*AF69))</f>
        <v>#REF!</v>
      </c>
      <c r="AH69" s="35">
        <f t="shared" ref="AH69:AH132" si="23">IF(AND($E$4="T区",$E$4="门店T区"),"",AF69*U69*0.95*0.65)</f>
        <v>0</v>
      </c>
      <c r="AI69" s="9" t="e">
        <f t="shared" ref="AI69:AI132" si="24">AH69+AG69</f>
        <v>#REF!</v>
      </c>
      <c r="AJ69" s="36">
        <f>IF(AA69=1,IFERROR(S69/VLOOKUP(F69,[2]战队统计表!A:C,3,0),0),0)</f>
        <v>3.7248572138068041E-3</v>
      </c>
      <c r="AK69" s="34" t="str">
        <f t="shared" si="18"/>
        <v/>
      </c>
      <c r="AL69" s="2" t="str">
        <f>IF(D69="顾问",_xlfn.XLOOKUP(F69,[2]战队统计表!A:A,[2]战队统计表!H:H,0),"")</f>
        <v/>
      </c>
    </row>
    <row r="70" spans="1:38" ht="16.5" x14ac:dyDescent="0.2">
      <c r="A70" s="28" t="s">
        <v>30</v>
      </c>
      <c r="B70" s="29" t="s">
        <v>99</v>
      </c>
      <c r="C70" s="30" t="s">
        <v>36</v>
      </c>
      <c r="D70" s="31" t="s">
        <v>36</v>
      </c>
      <c r="E70" s="31" t="s">
        <v>36</v>
      </c>
      <c r="F70" s="2" t="str">
        <f t="shared" si="13"/>
        <v>大源+T区</v>
      </c>
      <c r="G70" s="2" t="str">
        <f>IFERROR(_xlfn.XLOOKUP(B70,#REF!,#REF!,0),"")</f>
        <v/>
      </c>
      <c r="H70" s="3" t="e">
        <f>_xlfn.XLOOKUP(B70,#REF!,#REF!,0)</f>
        <v>#REF!</v>
      </c>
      <c r="I70" s="3">
        <f>_xlfn.XLOOKUP(E70,[2]新店!B:B,[2]新店!E:E,0)</f>
        <v>0</v>
      </c>
      <c r="J70" s="3">
        <f>_xlfn.XLOOKUP(E70,[2]新店!B:B,[2]新店!F:F,0)</f>
        <v>0</v>
      </c>
      <c r="K70" s="4" t="e">
        <f>IF(H70="新店一阶段",LOOKUP(I70,[2]②判断标准!$M$9:$M$12,[2]②判断标准!$O$9:$O$12),0)</f>
        <v>#REF!</v>
      </c>
      <c r="L70" s="5">
        <f t="shared" si="19"/>
        <v>0</v>
      </c>
      <c r="M70" s="6">
        <f>_xlfn.XLOOKUP(E70,[2]新店!B:B,[2]新店!G:G,0)</f>
        <v>0</v>
      </c>
      <c r="N70" s="7" t="str">
        <f>LOOKUP(M70,[2]②判断标准!$M$1:$M$4,[2]②判断标准!$O$1:$O$4)</f>
        <v>同老店</v>
      </c>
      <c r="O70" s="6">
        <f>_xlfn.XLOOKUP(E70,[2]新店!B:B,[2]新店!H:H,0)</f>
        <v>0</v>
      </c>
      <c r="P70" s="6">
        <f t="shared" si="20"/>
        <v>0</v>
      </c>
      <c r="Q70" s="2">
        <f>_xlfn.XLOOKUP(E70,[2]考勤!D:D,[2]考勤!AM:AM,0)</f>
        <v>0</v>
      </c>
      <c r="S70" s="2">
        <f t="shared" si="14"/>
        <v>0</v>
      </c>
      <c r="T70" s="2">
        <v>0</v>
      </c>
      <c r="U70" s="2">
        <v>0</v>
      </c>
      <c r="V70" s="2">
        <v>0</v>
      </c>
      <c r="W70" s="32">
        <f>_xlfn.XLOOKUP(E70,[2]项目数!C:C,[2]项目数!E:E,0)</f>
        <v>0</v>
      </c>
      <c r="X70" s="32">
        <f>_xlfn.XLOOKUP(E70,[2]项目数!C:C,[2]项目数!D:D,0)</f>
        <v>0</v>
      </c>
      <c r="Y70" s="2">
        <f>_xlfn.XLOOKUP(E70,[2]项目数!C:C,[2]项目数!F:F,0)</f>
        <v>0</v>
      </c>
      <c r="Z70" s="33" t="str">
        <f t="shared" si="15"/>
        <v>不属于战队</v>
      </c>
      <c r="AA70" s="33">
        <f t="shared" si="16"/>
        <v>0</v>
      </c>
      <c r="AB70" s="2">
        <f>_xlfn.XLOOKUP(F70,[2]战队统计表!A:A,[2]战队统计表!B:B,0)</f>
        <v>0</v>
      </c>
      <c r="AC70" s="2">
        <f t="shared" si="21"/>
        <v>1</v>
      </c>
      <c r="AD70" s="8">
        <f>IF(AC70="",_xlfn.XLOOKUP(F70,[2]战队统计表!A:A,[2]战队统计表!D:D,0),0)</f>
        <v>0</v>
      </c>
      <c r="AE70" s="34">
        <f>IF(AND(E70="T区",E70="门店T区"),"",IF(AC70="",0,LOOKUP(S70,[2]②判断标准!$B$16:$B$20,[2]②判断标准!$D$16:$D$20)))</f>
        <v>0</v>
      </c>
      <c r="AF70" s="34">
        <f t="shared" si="17"/>
        <v>0</v>
      </c>
      <c r="AG70" s="9" t="e">
        <f t="shared" si="22"/>
        <v>#REF!</v>
      </c>
      <c r="AH70" s="35">
        <f t="shared" si="23"/>
        <v>0</v>
      </c>
      <c r="AI70" s="9" t="e">
        <f t="shared" si="24"/>
        <v>#REF!</v>
      </c>
      <c r="AJ70" s="36">
        <f>IF(AA70=1,IFERROR(S70/VLOOKUP(F70,[2]战队统计表!A:C,3,0),0),0)</f>
        <v>0</v>
      </c>
      <c r="AK70" s="34" t="str">
        <f t="shared" si="18"/>
        <v/>
      </c>
      <c r="AL70" s="2" t="str">
        <f>IF(D70="顾问",_xlfn.XLOOKUP(F70,[2]战队统计表!A:A,[2]战队统计表!H:H,0),"")</f>
        <v/>
      </c>
    </row>
    <row r="71" spans="1:38" ht="16.5" x14ac:dyDescent="0.2">
      <c r="A71" s="28" t="s">
        <v>30</v>
      </c>
      <c r="B71" s="29" t="s">
        <v>99</v>
      </c>
      <c r="C71" s="38" t="s">
        <v>42</v>
      </c>
      <c r="D71" s="39" t="s">
        <v>42</v>
      </c>
      <c r="E71" s="39" t="s">
        <v>42</v>
      </c>
      <c r="F71" s="2" t="str">
        <f t="shared" si="13"/>
        <v>大源+门店T区</v>
      </c>
      <c r="G71" s="2" t="str">
        <f>IFERROR(_xlfn.XLOOKUP(B71,#REF!,#REF!,0),"")</f>
        <v/>
      </c>
      <c r="H71" s="3" t="e">
        <f>_xlfn.XLOOKUP(B71,#REF!,#REF!,0)</f>
        <v>#REF!</v>
      </c>
      <c r="I71" s="3">
        <f>_xlfn.XLOOKUP(E71,[2]新店!B:B,[2]新店!E:E,0)</f>
        <v>0</v>
      </c>
      <c r="J71" s="3">
        <f>_xlfn.XLOOKUP(E71,[2]新店!B:B,[2]新店!F:F,0)</f>
        <v>0</v>
      </c>
      <c r="K71" s="4" t="e">
        <f>IF(H71="新店一阶段",LOOKUP(I71,[2]②判断标准!$M$9:$M$12,[2]②判断标准!$O$9:$O$12),0)</f>
        <v>#REF!</v>
      </c>
      <c r="L71" s="5">
        <f t="shared" si="19"/>
        <v>0</v>
      </c>
      <c r="M71" s="6">
        <f>_xlfn.XLOOKUP(E71,[2]新店!B:B,[2]新店!G:G,0)</f>
        <v>0</v>
      </c>
      <c r="N71" s="7" t="str">
        <f>LOOKUP(M71,[2]②判断标准!$M$1:$M$4,[2]②判断标准!$O$1:$O$4)</f>
        <v>同老店</v>
      </c>
      <c r="O71" s="6">
        <f>_xlfn.XLOOKUP(E71,[2]新店!B:B,[2]新店!H:H,0)</f>
        <v>0</v>
      </c>
      <c r="P71" s="6">
        <f t="shared" si="20"/>
        <v>0</v>
      </c>
      <c r="Q71" s="2">
        <f>_xlfn.XLOOKUP(E71,[2]考勤!D:D,[2]考勤!AM:AM,0)</f>
        <v>0</v>
      </c>
      <c r="S71" s="2">
        <f t="shared" si="14"/>
        <v>0</v>
      </c>
      <c r="T71" s="2">
        <v>0</v>
      </c>
      <c r="U71" s="2">
        <v>0</v>
      </c>
      <c r="V71" s="2">
        <v>0</v>
      </c>
      <c r="W71" s="32">
        <f>_xlfn.XLOOKUP(E71,[2]项目数!C:C,[2]项目数!E:E,0)</f>
        <v>0</v>
      </c>
      <c r="X71" s="32">
        <f>_xlfn.XLOOKUP(E71,[2]项目数!C:C,[2]项目数!D:D,0)</f>
        <v>0</v>
      </c>
      <c r="Y71" s="2">
        <f>_xlfn.XLOOKUP(E71,[2]项目数!C:C,[2]项目数!F:F,0)</f>
        <v>0</v>
      </c>
      <c r="Z71" s="33">
        <f t="shared" si="15"/>
        <v>1</v>
      </c>
      <c r="AA71" s="33">
        <f t="shared" si="16"/>
        <v>0</v>
      </c>
      <c r="AB71" s="2">
        <f>_xlfn.XLOOKUP(F71,[2]战队统计表!A:A,[2]战队统计表!B:B,0)</f>
        <v>0</v>
      </c>
      <c r="AC71" s="2">
        <f t="shared" si="21"/>
        <v>1</v>
      </c>
      <c r="AD71" s="8">
        <f>IF(AC71="",_xlfn.XLOOKUP(F71,[2]战队统计表!A:A,[2]战队统计表!D:D,0),0)</f>
        <v>0</v>
      </c>
      <c r="AE71" s="34">
        <f>IF(AND(E71="T区",E71="门店T区"),"",IF(AC71="",0,LOOKUP(S71,[2]②判断标准!$B$16:$B$20,[2]②判断标准!$D$16:$D$20)))</f>
        <v>0</v>
      </c>
      <c r="AF71" s="34">
        <f t="shared" si="17"/>
        <v>0</v>
      </c>
      <c r="AG71" s="9" t="e">
        <f t="shared" si="22"/>
        <v>#REF!</v>
      </c>
      <c r="AH71" s="35">
        <f t="shared" si="23"/>
        <v>0</v>
      </c>
      <c r="AI71" s="9" t="e">
        <f t="shared" si="24"/>
        <v>#REF!</v>
      </c>
      <c r="AJ71" s="36">
        <f>IF(AA71=1,IFERROR(S71/VLOOKUP(F71,[2]战队统计表!A:C,3,0),0),0)</f>
        <v>0</v>
      </c>
      <c r="AK71" s="34" t="str">
        <f t="shared" si="18"/>
        <v/>
      </c>
      <c r="AL71" s="2" t="str">
        <f>IF(D71="顾问",_xlfn.XLOOKUP(F71,[2]战队统计表!A:A,[2]战队统计表!H:H,0),"")</f>
        <v/>
      </c>
    </row>
    <row r="72" spans="1:38" ht="16.5" x14ac:dyDescent="0.2">
      <c r="A72" s="28" t="s">
        <v>30</v>
      </c>
      <c r="B72" s="48" t="s">
        <v>107</v>
      </c>
      <c r="C72" s="30" t="s">
        <v>53</v>
      </c>
      <c r="D72" s="31" t="s">
        <v>6</v>
      </c>
      <c r="E72" s="31" t="s">
        <v>108</v>
      </c>
      <c r="F72" s="2" t="str">
        <f t="shared" si="13"/>
        <v>保利+单人</v>
      </c>
      <c r="G72" s="2" t="str">
        <f>IFERROR(_xlfn.XLOOKUP(B72,#REF!,#REF!,0),"")</f>
        <v/>
      </c>
      <c r="H72" s="3" t="e">
        <f>_xlfn.XLOOKUP(B72,#REF!,#REF!,0)</f>
        <v>#REF!</v>
      </c>
      <c r="I72" s="3">
        <f>_xlfn.XLOOKUP(E72,[2]新店!B:B,[2]新店!E:E,0)</f>
        <v>0</v>
      </c>
      <c r="J72" s="3">
        <f>_xlfn.XLOOKUP(E72,[2]新店!B:B,[2]新店!F:F,0)</f>
        <v>0</v>
      </c>
      <c r="K72" s="4" t="e">
        <f>IF(H72="新店一阶段",LOOKUP(I72,[2]②判断标准!$M$9:$M$12,[2]②判断标准!$O$9:$O$12),0)</f>
        <v>#REF!</v>
      </c>
      <c r="L72" s="5">
        <f t="shared" si="19"/>
        <v>39784</v>
      </c>
      <c r="M72" s="6">
        <f>_xlfn.XLOOKUP(E72,[2]新店!B:B,[2]新店!G:G,0)</f>
        <v>1</v>
      </c>
      <c r="N72" s="7" t="str">
        <f>LOOKUP(M72,[2]②判断标准!$M$1:$M$4,[2]②判断标准!$O$1:$O$4)</f>
        <v>同老店</v>
      </c>
      <c r="O72" s="6">
        <f>_xlfn.XLOOKUP(E72,[2]新店!B:B,[2]新店!H:H,0)</f>
        <v>1245</v>
      </c>
      <c r="P72" s="6">
        <f t="shared" si="20"/>
        <v>38539</v>
      </c>
      <c r="Q72" s="2">
        <f>_xlfn.XLOOKUP(E72,[2]考勤!D:D,[2]考勤!AM:AM,0)</f>
        <v>30</v>
      </c>
      <c r="S72" s="2">
        <f t="shared" si="14"/>
        <v>40992</v>
      </c>
      <c r="T72" s="2">
        <v>39784</v>
      </c>
      <c r="U72" s="2">
        <v>0</v>
      </c>
      <c r="V72" s="2">
        <v>1208</v>
      </c>
      <c r="W72" s="32">
        <f>_xlfn.XLOOKUP(E72,[2]项目数!C:C,[2]项目数!E:E,0)</f>
        <v>8443.99</v>
      </c>
      <c r="X72" s="32">
        <f>_xlfn.XLOOKUP(E72,[2]项目数!C:C,[2]项目数!D:D,0)</f>
        <v>88</v>
      </c>
      <c r="Y72" s="2">
        <f>_xlfn.XLOOKUP(E72,[2]项目数!C:C,[2]项目数!F:F,0)</f>
        <v>1134</v>
      </c>
      <c r="Z72" s="33" t="str">
        <f t="shared" si="15"/>
        <v>单人</v>
      </c>
      <c r="AA72" s="33">
        <f t="shared" si="16"/>
        <v>0</v>
      </c>
      <c r="AB72" s="2">
        <f>_xlfn.XLOOKUP(F72,[2]战队统计表!A:A,[2]战队统计表!B:B,0)</f>
        <v>0</v>
      </c>
      <c r="AC72" s="2">
        <f t="shared" si="21"/>
        <v>1</v>
      </c>
      <c r="AD72" s="8">
        <f>IF(AC72="",_xlfn.XLOOKUP(F72,[2]战队统计表!A:A,[2]战队统计表!D:D,0),0)</f>
        <v>0</v>
      </c>
      <c r="AE72" s="34">
        <f>IF(AND(E72="T区",E72="门店T区"),"",IF(AC72="",0,LOOKUP(S72,[2]②判断标准!$B$16:$B$20,[2]②判断标准!$D$16:$D$20)))</f>
        <v>0.05</v>
      </c>
      <c r="AF72" s="34">
        <f t="shared" si="17"/>
        <v>0.05</v>
      </c>
      <c r="AG72" s="9" t="e">
        <f t="shared" si="22"/>
        <v>#REF!</v>
      </c>
      <c r="AH72" s="35">
        <f t="shared" si="23"/>
        <v>0</v>
      </c>
      <c r="AI72" s="9" t="e">
        <f t="shared" si="24"/>
        <v>#REF!</v>
      </c>
      <c r="AJ72" s="36">
        <f>IF(AA72=1,IFERROR(S72/VLOOKUP(F72,[2]战队统计表!A:C,3,0),0),0)</f>
        <v>0</v>
      </c>
      <c r="AK72" s="34" t="str">
        <f t="shared" si="18"/>
        <v/>
      </c>
      <c r="AL72" s="2" t="str">
        <f>IF(D72="顾问",_xlfn.XLOOKUP(F72,[2]战队统计表!A:A,[2]战队统计表!H:H,0),"")</f>
        <v/>
      </c>
    </row>
    <row r="73" spans="1:38" ht="16.5" x14ac:dyDescent="0.2">
      <c r="A73" s="28" t="s">
        <v>30</v>
      </c>
      <c r="B73" s="48" t="s">
        <v>107</v>
      </c>
      <c r="C73" s="30" t="s">
        <v>53</v>
      </c>
      <c r="D73" s="31" t="s">
        <v>6</v>
      </c>
      <c r="E73" s="31" t="s">
        <v>109</v>
      </c>
      <c r="F73" s="2" t="str">
        <f t="shared" si="13"/>
        <v>保利+单人</v>
      </c>
      <c r="G73" s="2" t="str">
        <f>IFERROR(_xlfn.XLOOKUP(B73,#REF!,#REF!,0),"")</f>
        <v/>
      </c>
      <c r="H73" s="3" t="e">
        <f>_xlfn.XLOOKUP(B73,#REF!,#REF!,0)</f>
        <v>#REF!</v>
      </c>
      <c r="I73" s="3">
        <f>_xlfn.XLOOKUP(E73,[2]新店!B:B,[2]新店!E:E,0)</f>
        <v>0</v>
      </c>
      <c r="J73" s="3">
        <f>_xlfn.XLOOKUP(E73,[2]新店!B:B,[2]新店!F:F,0)</f>
        <v>0</v>
      </c>
      <c r="K73" s="4" t="e">
        <f>IF(H73="新店一阶段",LOOKUP(I73,[2]②判断标准!$M$9:$M$12,[2]②判断标准!$O$9:$O$12),0)</f>
        <v>#REF!</v>
      </c>
      <c r="L73" s="5">
        <f t="shared" si="19"/>
        <v>296.02999999999997</v>
      </c>
      <c r="M73" s="6">
        <f>_xlfn.XLOOKUP(E73,[2]新店!B:B,[2]新店!G:G,0)</f>
        <v>0</v>
      </c>
      <c r="N73" s="7" t="str">
        <f>LOOKUP(M73,[2]②判断标准!$M$1:$M$4,[2]②判断标准!$O$1:$O$4)</f>
        <v>同老店</v>
      </c>
      <c r="O73" s="6">
        <f>_xlfn.XLOOKUP(E73,[2]新店!B:B,[2]新店!H:H,0)</f>
        <v>0</v>
      </c>
      <c r="P73" s="6">
        <f t="shared" si="20"/>
        <v>296.02999999999997</v>
      </c>
      <c r="Q73" s="2">
        <f>_xlfn.XLOOKUP(E73,[2]考勤!D:D,[2]考勤!AM:AM,0)</f>
        <v>0</v>
      </c>
      <c r="S73" s="2">
        <f t="shared" si="14"/>
        <v>296.02999999999997</v>
      </c>
      <c r="T73" s="2">
        <v>296.02999999999997</v>
      </c>
      <c r="U73" s="2">
        <v>0</v>
      </c>
      <c r="V73" s="2">
        <v>0</v>
      </c>
      <c r="W73" s="32">
        <f>_xlfn.XLOOKUP(E73,[2]项目数!C:C,[2]项目数!E:E,0)</f>
        <v>5742.02</v>
      </c>
      <c r="X73" s="32">
        <f>_xlfn.XLOOKUP(E73,[2]项目数!C:C,[2]项目数!D:D,0)</f>
        <v>68</v>
      </c>
      <c r="Y73" s="2">
        <f>_xlfn.XLOOKUP(E73,[2]项目数!C:C,[2]项目数!F:F,0)</f>
        <v>891</v>
      </c>
      <c r="Z73" s="33" t="str">
        <f t="shared" si="15"/>
        <v>单人</v>
      </c>
      <c r="AA73" s="33">
        <f t="shared" si="16"/>
        <v>0</v>
      </c>
      <c r="AB73" s="2">
        <f>_xlfn.XLOOKUP(F73,[2]战队统计表!A:A,[2]战队统计表!B:B,0)</f>
        <v>0</v>
      </c>
      <c r="AC73" s="2">
        <f t="shared" si="21"/>
        <v>1</v>
      </c>
      <c r="AD73" s="8">
        <f>IF(AC73="",_xlfn.XLOOKUP(F73,[2]战队统计表!A:A,[2]战队统计表!D:D,0),0)</f>
        <v>0</v>
      </c>
      <c r="AE73" s="34">
        <f>IF(AND(E73="T区",E73="门店T区"),"",IF(AC73="",0,LOOKUP(S73,[2]②判断标准!$B$16:$B$20,[2]②判断标准!$D$16:$D$20)))</f>
        <v>0</v>
      </c>
      <c r="AF73" s="34">
        <f t="shared" si="17"/>
        <v>0</v>
      </c>
      <c r="AG73" s="9" t="e">
        <f t="shared" si="22"/>
        <v>#REF!</v>
      </c>
      <c r="AH73" s="35">
        <f t="shared" si="23"/>
        <v>0</v>
      </c>
      <c r="AI73" s="9" t="e">
        <f t="shared" si="24"/>
        <v>#REF!</v>
      </c>
      <c r="AJ73" s="36">
        <f>IF(AA73=1,IFERROR(S73/VLOOKUP(F73,[2]战队统计表!A:C,3,0),0),0)</f>
        <v>0</v>
      </c>
      <c r="AK73" s="34" t="str">
        <f t="shared" si="18"/>
        <v/>
      </c>
      <c r="AL73" s="2" t="str">
        <f>IF(D73="顾问",_xlfn.XLOOKUP(F73,[2]战队统计表!A:A,[2]战队统计表!H:H,0),"")</f>
        <v/>
      </c>
    </row>
    <row r="74" spans="1:38" ht="16.5" x14ac:dyDescent="0.2">
      <c r="A74" s="28" t="s">
        <v>30</v>
      </c>
      <c r="B74" s="48" t="s">
        <v>107</v>
      </c>
      <c r="C74" s="30" t="s">
        <v>53</v>
      </c>
      <c r="D74" s="31" t="s">
        <v>6</v>
      </c>
      <c r="E74" s="31" t="s">
        <v>110</v>
      </c>
      <c r="F74" s="2" t="str">
        <f t="shared" si="13"/>
        <v>保利+单人</v>
      </c>
      <c r="G74" s="2" t="str">
        <f>IFERROR(_xlfn.XLOOKUP(B74,#REF!,#REF!,0),"")</f>
        <v/>
      </c>
      <c r="H74" s="3" t="e">
        <f>_xlfn.XLOOKUP(B74,#REF!,#REF!,0)</f>
        <v>#REF!</v>
      </c>
      <c r="I74" s="3">
        <f>_xlfn.XLOOKUP(E74,[2]新店!B:B,[2]新店!E:E,0)</f>
        <v>0</v>
      </c>
      <c r="J74" s="3">
        <f>_xlfn.XLOOKUP(E74,[2]新店!B:B,[2]新店!F:F,0)</f>
        <v>0</v>
      </c>
      <c r="K74" s="4" t="e">
        <f>IF(H74="新店一阶段",LOOKUP(I74,[2]②判断标准!$M$9:$M$12,[2]②判断标准!$O$9:$O$12),0)</f>
        <v>#REF!</v>
      </c>
      <c r="L74" s="5">
        <f t="shared" si="19"/>
        <v>23337.5</v>
      </c>
      <c r="M74" s="6">
        <f>_xlfn.XLOOKUP(E74,[2]新店!B:B,[2]新店!G:G,0)</f>
        <v>5</v>
      </c>
      <c r="N74" s="7">
        <f>LOOKUP(M74,[2]②判断标准!$M$1:$M$4,[2]②判断标准!$O$1:$O$4)</f>
        <v>7.0000000000000007E-2</v>
      </c>
      <c r="O74" s="6">
        <f>_xlfn.XLOOKUP(E74,[2]新店!B:B,[2]新店!H:H,0)</f>
        <v>9645</v>
      </c>
      <c r="P74" s="6">
        <f t="shared" si="20"/>
        <v>13692.5</v>
      </c>
      <c r="Q74" s="2">
        <f>_xlfn.XLOOKUP(E74,[2]考勤!D:D,[2]考勤!AM:AM,0)</f>
        <v>30</v>
      </c>
      <c r="S74" s="2">
        <f t="shared" si="14"/>
        <v>32457.5</v>
      </c>
      <c r="T74" s="2">
        <v>23337.5</v>
      </c>
      <c r="U74" s="2">
        <v>8500</v>
      </c>
      <c r="V74" s="2">
        <v>620</v>
      </c>
      <c r="W74" s="32">
        <f>_xlfn.XLOOKUP(E74,[2]项目数!C:C,[2]项目数!E:E,0)</f>
        <v>7315.04</v>
      </c>
      <c r="X74" s="32">
        <f>_xlfn.XLOOKUP(E74,[2]项目数!C:C,[2]项目数!D:D,0)</f>
        <v>90</v>
      </c>
      <c r="Y74" s="2">
        <f>_xlfn.XLOOKUP(E74,[2]项目数!C:C,[2]项目数!F:F,0)</f>
        <v>1120</v>
      </c>
      <c r="Z74" s="33" t="str">
        <f t="shared" si="15"/>
        <v>单人</v>
      </c>
      <c r="AA74" s="33">
        <f t="shared" si="16"/>
        <v>0</v>
      </c>
      <c r="AB74" s="2">
        <f>_xlfn.XLOOKUP(F74,[2]战队统计表!A:A,[2]战队统计表!B:B,0)</f>
        <v>0</v>
      </c>
      <c r="AC74" s="2">
        <f t="shared" si="21"/>
        <v>1</v>
      </c>
      <c r="AD74" s="8">
        <f>IF(AC74="",_xlfn.XLOOKUP(F74,[2]战队统计表!A:A,[2]战队统计表!D:D,0),0)</f>
        <v>0</v>
      </c>
      <c r="AE74" s="34">
        <f>IF(AND(E74="T区",E74="门店T区"),"",IF(AC74="",0,LOOKUP(S74,[2]②判断标准!$B$16:$B$20,[2]②判断标准!$D$16:$D$20)))</f>
        <v>0.04</v>
      </c>
      <c r="AF74" s="34">
        <f t="shared" si="17"/>
        <v>0.04</v>
      </c>
      <c r="AG74" s="9" t="e">
        <f t="shared" si="22"/>
        <v>#REF!</v>
      </c>
      <c r="AH74" s="35">
        <f t="shared" si="23"/>
        <v>209.95000000000002</v>
      </c>
      <c r="AI74" s="9" t="e">
        <f t="shared" si="24"/>
        <v>#REF!</v>
      </c>
      <c r="AJ74" s="36">
        <f>IF(AA74=1,IFERROR(S74/VLOOKUP(F74,[2]战队统计表!A:C,3,0),0),0)</f>
        <v>0</v>
      </c>
      <c r="AK74" s="34" t="str">
        <f t="shared" si="18"/>
        <v/>
      </c>
      <c r="AL74" s="2" t="str">
        <f>IF(D74="顾问",_xlfn.XLOOKUP(F74,[2]战队统计表!A:A,[2]战队统计表!H:H,0),"")</f>
        <v/>
      </c>
    </row>
    <row r="75" spans="1:38" ht="16.5" x14ac:dyDescent="0.2">
      <c r="A75" s="28" t="s">
        <v>30</v>
      </c>
      <c r="B75" s="48" t="s">
        <v>107</v>
      </c>
      <c r="C75" s="30" t="s">
        <v>53</v>
      </c>
      <c r="D75" s="31" t="s">
        <v>6</v>
      </c>
      <c r="E75" s="31" t="s">
        <v>111</v>
      </c>
      <c r="F75" s="2" t="str">
        <f t="shared" si="13"/>
        <v>保利+单人</v>
      </c>
      <c r="G75" s="2" t="str">
        <f>IFERROR(_xlfn.XLOOKUP(B75,#REF!,#REF!,0),"")</f>
        <v/>
      </c>
      <c r="H75" s="3" t="e">
        <f>_xlfn.XLOOKUP(B75,#REF!,#REF!,0)</f>
        <v>#REF!</v>
      </c>
      <c r="I75" s="3">
        <f>_xlfn.XLOOKUP(E75,[2]新店!B:B,[2]新店!E:E,0)</f>
        <v>0</v>
      </c>
      <c r="J75" s="3">
        <f>_xlfn.XLOOKUP(E75,[2]新店!B:B,[2]新店!F:F,0)</f>
        <v>0</v>
      </c>
      <c r="K75" s="4" t="e">
        <f>IF(H75="新店一阶段",LOOKUP(I75,[2]②判断标准!$M$9:$M$12,[2]②判断标准!$O$9:$O$12),0)</f>
        <v>#REF!</v>
      </c>
      <c r="L75" s="5">
        <f t="shared" si="19"/>
        <v>9977.18</v>
      </c>
      <c r="M75" s="6">
        <f>_xlfn.XLOOKUP(E75,[2]新店!B:B,[2]新店!G:G,0)</f>
        <v>4</v>
      </c>
      <c r="N75" s="7">
        <f>LOOKUP(M75,[2]②判断标准!$M$1:$M$4,[2]②判断标准!$O$1:$O$4)</f>
        <v>7.0000000000000007E-2</v>
      </c>
      <c r="O75" s="6">
        <f>_xlfn.XLOOKUP(E75,[2]新店!B:B,[2]新店!H:H,0)</f>
        <v>5400</v>
      </c>
      <c r="P75" s="6">
        <f t="shared" si="20"/>
        <v>4577.18</v>
      </c>
      <c r="Q75" s="2">
        <f>_xlfn.XLOOKUP(E75,[2]考勤!D:D,[2]考勤!AM:AM,0)</f>
        <v>30</v>
      </c>
      <c r="S75" s="2">
        <f t="shared" si="14"/>
        <v>18477.18</v>
      </c>
      <c r="T75" s="2">
        <v>9977.18</v>
      </c>
      <c r="U75" s="2">
        <v>8500</v>
      </c>
      <c r="V75" s="2">
        <v>0</v>
      </c>
      <c r="W75" s="32">
        <f>_xlfn.XLOOKUP(E75,[2]项目数!C:C,[2]项目数!E:E,0)</f>
        <v>4451.6899999999996</v>
      </c>
      <c r="X75" s="32">
        <f>_xlfn.XLOOKUP(E75,[2]项目数!C:C,[2]项目数!D:D,0)</f>
        <v>86.5</v>
      </c>
      <c r="Y75" s="2">
        <f>_xlfn.XLOOKUP(E75,[2]项目数!C:C,[2]项目数!F:F,0)</f>
        <v>1270</v>
      </c>
      <c r="Z75" s="33" t="str">
        <f t="shared" si="15"/>
        <v>单人</v>
      </c>
      <c r="AA75" s="33">
        <f t="shared" si="16"/>
        <v>0</v>
      </c>
      <c r="AB75" s="2">
        <f>_xlfn.XLOOKUP(F75,[2]战队统计表!A:A,[2]战队统计表!B:B,0)</f>
        <v>0</v>
      </c>
      <c r="AC75" s="2">
        <f t="shared" si="21"/>
        <v>1</v>
      </c>
      <c r="AD75" s="8">
        <f>IF(AC75="",_xlfn.XLOOKUP(F75,[2]战队统计表!A:A,[2]战队统计表!D:D,0),0)</f>
        <v>0</v>
      </c>
      <c r="AE75" s="34">
        <f>IF(AND(E75="T区",E75="门店T区"),"",IF(AC75="",0,LOOKUP(S75,[2]②判断标准!$B$16:$B$20,[2]②判断标准!$D$16:$D$20)))</f>
        <v>0.03</v>
      </c>
      <c r="AF75" s="34">
        <f t="shared" si="17"/>
        <v>0.03</v>
      </c>
      <c r="AG75" s="9" t="e">
        <f t="shared" si="22"/>
        <v>#REF!</v>
      </c>
      <c r="AH75" s="35">
        <f t="shared" si="23"/>
        <v>157.46250000000001</v>
      </c>
      <c r="AI75" s="9" t="e">
        <f t="shared" si="24"/>
        <v>#REF!</v>
      </c>
      <c r="AJ75" s="36">
        <f>IF(AA75=1,IFERROR(S75/VLOOKUP(F75,[2]战队统计表!A:C,3,0),0),0)</f>
        <v>0</v>
      </c>
      <c r="AK75" s="34" t="str">
        <f t="shared" si="18"/>
        <v/>
      </c>
      <c r="AL75" s="2" t="str">
        <f>IF(D75="顾问",_xlfn.XLOOKUP(F75,[2]战队统计表!A:A,[2]战队统计表!H:H,0),"")</f>
        <v/>
      </c>
    </row>
    <row r="76" spans="1:38" ht="16.5" x14ac:dyDescent="0.2">
      <c r="A76" s="28" t="s">
        <v>30</v>
      </c>
      <c r="B76" s="48" t="s">
        <v>107</v>
      </c>
      <c r="C76" s="30" t="s">
        <v>53</v>
      </c>
      <c r="D76" s="31" t="s">
        <v>6</v>
      </c>
      <c r="E76" s="31" t="s">
        <v>112</v>
      </c>
      <c r="F76" s="2" t="str">
        <f t="shared" si="13"/>
        <v>保利+单人</v>
      </c>
      <c r="G76" s="2" t="str">
        <f>IFERROR(_xlfn.XLOOKUP(B76,#REF!,#REF!,0),"")</f>
        <v/>
      </c>
      <c r="H76" s="3" t="e">
        <f>_xlfn.XLOOKUP(B76,#REF!,#REF!,0)</f>
        <v>#REF!</v>
      </c>
      <c r="I76" s="3">
        <f>_xlfn.XLOOKUP(E76,[2]新店!B:B,[2]新店!E:E,0)</f>
        <v>0</v>
      </c>
      <c r="J76" s="3">
        <f>_xlfn.XLOOKUP(E76,[2]新店!B:B,[2]新店!F:F,0)</f>
        <v>0</v>
      </c>
      <c r="K76" s="4" t="e">
        <f>IF(H76="新店一阶段",LOOKUP(I76,[2]②判断标准!$M$9:$M$12,[2]②判断标准!$O$9:$O$12),0)</f>
        <v>#REF!</v>
      </c>
      <c r="L76" s="5">
        <f t="shared" si="19"/>
        <v>9109</v>
      </c>
      <c r="M76" s="6">
        <f>_xlfn.XLOOKUP(E76,[2]新店!B:B,[2]新店!G:G,0)</f>
        <v>2</v>
      </c>
      <c r="N76" s="7" t="str">
        <f>LOOKUP(M76,[2]②判断标准!$M$1:$M$4,[2]②判断标准!$O$1:$O$4)</f>
        <v>同老店</v>
      </c>
      <c r="O76" s="6">
        <f>_xlfn.XLOOKUP(E76,[2]新店!B:B,[2]新店!H:H,0)</f>
        <v>4000</v>
      </c>
      <c r="P76" s="6">
        <f t="shared" si="20"/>
        <v>5109</v>
      </c>
      <c r="Q76" s="2">
        <f>_xlfn.XLOOKUP(E76,[2]考勤!D:D,[2]考勤!AM:AM,0)</f>
        <v>28.5</v>
      </c>
      <c r="S76" s="2">
        <f t="shared" si="14"/>
        <v>9109</v>
      </c>
      <c r="T76" s="2">
        <v>9109</v>
      </c>
      <c r="U76" s="2">
        <v>0</v>
      </c>
      <c r="V76" s="2">
        <v>0</v>
      </c>
      <c r="W76" s="32">
        <f>_xlfn.XLOOKUP(E76,[2]项目数!C:C,[2]项目数!E:E,0)</f>
        <v>11184.65</v>
      </c>
      <c r="X76" s="32">
        <f>_xlfn.XLOOKUP(E76,[2]项目数!C:C,[2]项目数!D:D,0)</f>
        <v>93.5</v>
      </c>
      <c r="Y76" s="2">
        <f>_xlfn.XLOOKUP(E76,[2]项目数!C:C,[2]项目数!F:F,0)</f>
        <v>1152</v>
      </c>
      <c r="Z76" s="33" t="str">
        <f t="shared" si="15"/>
        <v>单人</v>
      </c>
      <c r="AA76" s="33">
        <f t="shared" si="16"/>
        <v>0</v>
      </c>
      <c r="AB76" s="2">
        <f>_xlfn.XLOOKUP(F76,[2]战队统计表!A:A,[2]战队统计表!B:B,0)</f>
        <v>0</v>
      </c>
      <c r="AC76" s="2">
        <f t="shared" si="21"/>
        <v>1</v>
      </c>
      <c r="AD76" s="8">
        <f>IF(AC76="",_xlfn.XLOOKUP(F76,[2]战队统计表!A:A,[2]战队统计表!D:D,0),0)</f>
        <v>0</v>
      </c>
      <c r="AE76" s="34">
        <f>IF(AND(E76="T区",E76="门店T区"),"",IF(AC76="",0,LOOKUP(S76,[2]②判断标准!$B$16:$B$20,[2]②判断标准!$D$16:$D$20)))</f>
        <v>0</v>
      </c>
      <c r="AF76" s="34">
        <f t="shared" si="17"/>
        <v>0</v>
      </c>
      <c r="AG76" s="9" t="e">
        <f t="shared" si="22"/>
        <v>#REF!</v>
      </c>
      <c r="AH76" s="35">
        <f t="shared" si="23"/>
        <v>0</v>
      </c>
      <c r="AI76" s="9" t="e">
        <f t="shared" si="24"/>
        <v>#REF!</v>
      </c>
      <c r="AJ76" s="36">
        <f>IF(AA76=1,IFERROR(S76/VLOOKUP(F76,[2]战队统计表!A:C,3,0),0),0)</f>
        <v>0</v>
      </c>
      <c r="AK76" s="34" t="str">
        <f t="shared" si="18"/>
        <v/>
      </c>
      <c r="AL76" s="2" t="str">
        <f>IF(D76="顾问",_xlfn.XLOOKUP(F76,[2]战队统计表!A:A,[2]战队统计表!H:H,0),"")</f>
        <v/>
      </c>
    </row>
    <row r="77" spans="1:38" ht="16.5" x14ac:dyDescent="0.2">
      <c r="A77" s="40" t="s">
        <v>30</v>
      </c>
      <c r="B77" s="55" t="s">
        <v>107</v>
      </c>
      <c r="C77" s="49" t="s">
        <v>53</v>
      </c>
      <c r="D77" s="41" t="s">
        <v>6</v>
      </c>
      <c r="E77" s="41" t="s">
        <v>92</v>
      </c>
      <c r="F77" s="44" t="str">
        <f t="shared" si="13"/>
        <v>保利+单人</v>
      </c>
      <c r="G77" s="44" t="str">
        <f>IFERROR(_xlfn.XLOOKUP(B77,#REF!,#REF!,0),"")</f>
        <v/>
      </c>
      <c r="H77" s="3" t="e">
        <f>_xlfn.XLOOKUP(B77,#REF!,#REF!,0)</f>
        <v>#REF!</v>
      </c>
      <c r="I77" s="3">
        <f>_xlfn.XLOOKUP(E77,[2]新店!B:B,[2]新店!E:E,0)</f>
        <v>0</v>
      </c>
      <c r="J77" s="3">
        <f>_xlfn.XLOOKUP(E77,[2]新店!B:B,[2]新店!F:F,0)</f>
        <v>0</v>
      </c>
      <c r="K77" s="4" t="e">
        <f>IF(H77="新店一阶段",LOOKUP(I77,[2]②判断标准!$M$9:$M$12,[2]②判断标准!$O$9:$O$12),0)</f>
        <v>#REF!</v>
      </c>
      <c r="L77" s="5">
        <f t="shared" si="19"/>
        <v>600</v>
      </c>
      <c r="M77" s="6">
        <f>_xlfn.XLOOKUP(E77,[2]新店!B:B,[2]新店!G:G,0)</f>
        <v>0</v>
      </c>
      <c r="N77" s="7" t="str">
        <f>LOOKUP(M77,[2]②判断标准!$M$1:$M$4,[2]②判断标准!$O$1:$O$4)</f>
        <v>同老店</v>
      </c>
      <c r="O77" s="6">
        <f>_xlfn.XLOOKUP(E77,[2]新店!B:B,[2]新店!H:H,0)</f>
        <v>0</v>
      </c>
      <c r="P77" s="6">
        <f t="shared" si="20"/>
        <v>600</v>
      </c>
      <c r="Q77" s="2">
        <f>_xlfn.XLOOKUP(E77,[2]考勤!D:D,[2]考勤!AM:AM,0)</f>
        <v>30</v>
      </c>
      <c r="R77" s="44"/>
      <c r="S77" s="44">
        <f t="shared" si="14"/>
        <v>600</v>
      </c>
      <c r="T77" s="44">
        <v>600</v>
      </c>
      <c r="U77" s="44">
        <v>0</v>
      </c>
      <c r="V77" s="44">
        <v>0</v>
      </c>
      <c r="W77" s="45">
        <v>0</v>
      </c>
      <c r="X77" s="45">
        <v>0</v>
      </c>
      <c r="Y77" s="44">
        <v>0</v>
      </c>
      <c r="Z77" s="33" t="str">
        <f t="shared" si="15"/>
        <v>单人</v>
      </c>
      <c r="AA77" s="33">
        <f t="shared" si="16"/>
        <v>0</v>
      </c>
      <c r="AB77" s="2">
        <f>_xlfn.XLOOKUP(F77,[2]战队统计表!A:A,[2]战队统计表!B:B,0)</f>
        <v>0</v>
      </c>
      <c r="AC77" s="2">
        <f t="shared" si="21"/>
        <v>1</v>
      </c>
      <c r="AD77" s="8">
        <f>IF(AC77="",_xlfn.XLOOKUP(F77,[2]战队统计表!A:A,[2]战队统计表!D:D,0),0)</f>
        <v>0</v>
      </c>
      <c r="AE77" s="34">
        <f>IF(AND(E77="T区",E77="门店T区"),"",IF(AC77="",0,LOOKUP(S77,[2]②判断标准!$B$16:$B$20,[2]②判断标准!$D$16:$D$20)))</f>
        <v>0</v>
      </c>
      <c r="AF77" s="34">
        <f t="shared" si="17"/>
        <v>0</v>
      </c>
      <c r="AG77" s="9" t="e">
        <f t="shared" si="22"/>
        <v>#REF!</v>
      </c>
      <c r="AH77" s="35">
        <f t="shared" si="23"/>
        <v>0</v>
      </c>
      <c r="AI77" s="9" t="e">
        <f t="shared" si="24"/>
        <v>#REF!</v>
      </c>
      <c r="AJ77" s="36">
        <f>IF(AA77=1,IFERROR(S77/VLOOKUP(F77,[2]战队统计表!A:C,3,0),0),0)</f>
        <v>0</v>
      </c>
      <c r="AK77" s="34" t="str">
        <f t="shared" si="18"/>
        <v/>
      </c>
      <c r="AL77" s="2" t="str">
        <f>IF(D77="顾问",_xlfn.XLOOKUP(F77,[2]战队统计表!A:A,[2]战队统计表!H:H,0),"")</f>
        <v/>
      </c>
    </row>
    <row r="78" spans="1:38" ht="16.5" x14ac:dyDescent="0.2">
      <c r="A78" s="28" t="s">
        <v>30</v>
      </c>
      <c r="B78" s="48" t="s">
        <v>107</v>
      </c>
      <c r="C78" s="38" t="s">
        <v>42</v>
      </c>
      <c r="D78" s="39" t="s">
        <v>42</v>
      </c>
      <c r="E78" s="39" t="s">
        <v>42</v>
      </c>
      <c r="F78" s="2" t="str">
        <f t="shared" si="13"/>
        <v>保利+门店T区</v>
      </c>
      <c r="G78" s="2" t="str">
        <f>IFERROR(_xlfn.XLOOKUP(B78,#REF!,#REF!,0),"")</f>
        <v/>
      </c>
      <c r="H78" s="3" t="e">
        <f>_xlfn.XLOOKUP(B78,#REF!,#REF!,0)</f>
        <v>#REF!</v>
      </c>
      <c r="I78" s="3">
        <f>_xlfn.XLOOKUP(E78,[2]新店!B:B,[2]新店!E:E,0)</f>
        <v>0</v>
      </c>
      <c r="J78" s="3">
        <f>_xlfn.XLOOKUP(E78,[2]新店!B:B,[2]新店!F:F,0)</f>
        <v>0</v>
      </c>
      <c r="K78" s="4" t="e">
        <f>IF(H78="新店一阶段",LOOKUP(I78,[2]②判断标准!$M$9:$M$12,[2]②判断标准!$O$9:$O$12),0)</f>
        <v>#REF!</v>
      </c>
      <c r="L78" s="5">
        <f t="shared" si="19"/>
        <v>0</v>
      </c>
      <c r="M78" s="6">
        <f>_xlfn.XLOOKUP(E78,[2]新店!B:B,[2]新店!G:G,0)</f>
        <v>0</v>
      </c>
      <c r="N78" s="7" t="str">
        <f>LOOKUP(M78,[2]②判断标准!$M$1:$M$4,[2]②判断标准!$O$1:$O$4)</f>
        <v>同老店</v>
      </c>
      <c r="O78" s="6">
        <f>_xlfn.XLOOKUP(E78,[2]新店!B:B,[2]新店!H:H,0)</f>
        <v>0</v>
      </c>
      <c r="P78" s="6">
        <f t="shared" si="20"/>
        <v>0</v>
      </c>
      <c r="Q78" s="2">
        <f>_xlfn.XLOOKUP(E78,[2]考勤!D:D,[2]考勤!AM:AM,0)</f>
        <v>0</v>
      </c>
      <c r="S78" s="2">
        <f t="shared" si="14"/>
        <v>0</v>
      </c>
      <c r="T78" s="2">
        <v>0</v>
      </c>
      <c r="U78" s="2">
        <v>0</v>
      </c>
      <c r="V78" s="2">
        <v>0</v>
      </c>
      <c r="W78" s="32">
        <f>_xlfn.XLOOKUP(E78,[2]项目数!C:C,[2]项目数!E:E,0)</f>
        <v>0</v>
      </c>
      <c r="X78" s="32">
        <f>_xlfn.XLOOKUP(E78,[2]项目数!C:C,[2]项目数!D:D,0)</f>
        <v>0</v>
      </c>
      <c r="Y78" s="2">
        <f>_xlfn.XLOOKUP(E78,[2]项目数!C:C,[2]项目数!F:F,0)</f>
        <v>0</v>
      </c>
      <c r="Z78" s="33">
        <f t="shared" si="15"/>
        <v>1</v>
      </c>
      <c r="AA78" s="33">
        <f t="shared" si="16"/>
        <v>0</v>
      </c>
      <c r="AB78" s="2">
        <f>_xlfn.XLOOKUP(F78,[2]战队统计表!A:A,[2]战队统计表!B:B,0)</f>
        <v>0</v>
      </c>
      <c r="AC78" s="2">
        <f t="shared" si="21"/>
        <v>1</v>
      </c>
      <c r="AD78" s="8">
        <f>IF(AC78="",_xlfn.XLOOKUP(F78,[2]战队统计表!A:A,[2]战队统计表!D:D,0),0)</f>
        <v>0</v>
      </c>
      <c r="AE78" s="34">
        <f>IF(AND(E78="T区",E78="门店T区"),"",IF(AC78="",0,LOOKUP(S78,[2]②判断标准!$B$16:$B$20,[2]②判断标准!$D$16:$D$20)))</f>
        <v>0</v>
      </c>
      <c r="AF78" s="34">
        <f t="shared" si="17"/>
        <v>0</v>
      </c>
      <c r="AG78" s="9" t="e">
        <f t="shared" si="22"/>
        <v>#REF!</v>
      </c>
      <c r="AH78" s="35">
        <f t="shared" si="23"/>
        <v>0</v>
      </c>
      <c r="AI78" s="9" t="e">
        <f t="shared" si="24"/>
        <v>#REF!</v>
      </c>
      <c r="AJ78" s="36">
        <f>IF(AA78=1,IFERROR(S78/VLOOKUP(F78,[2]战队统计表!A:C,3,0),0),0)</f>
        <v>0</v>
      </c>
      <c r="AK78" s="34" t="str">
        <f t="shared" si="18"/>
        <v/>
      </c>
      <c r="AL78" s="2" t="str">
        <f>IF(D78="顾问",_xlfn.XLOOKUP(F78,[2]战队统计表!A:A,[2]战队统计表!H:H,0),"")</f>
        <v/>
      </c>
    </row>
    <row r="79" spans="1:38" ht="16.5" x14ac:dyDescent="0.2">
      <c r="A79" s="28" t="s">
        <v>30</v>
      </c>
      <c r="B79" s="29" t="s">
        <v>113</v>
      </c>
      <c r="C79" s="30" t="s">
        <v>114</v>
      </c>
      <c r="D79" s="31" t="s">
        <v>32</v>
      </c>
      <c r="E79" s="31" t="s">
        <v>115</v>
      </c>
      <c r="F79" s="2" t="str">
        <f t="shared" si="13"/>
        <v>骑士郡+天宇霸主队</v>
      </c>
      <c r="G79" s="2" t="str">
        <f>IFERROR(_xlfn.XLOOKUP(B79,#REF!,#REF!,0),"")</f>
        <v/>
      </c>
      <c r="H79" s="3" t="e">
        <f>_xlfn.XLOOKUP(B79,#REF!,#REF!,0)</f>
        <v>#REF!</v>
      </c>
      <c r="I79" s="3">
        <f>_xlfn.XLOOKUP(E79,[2]新店!B:B,[2]新店!E:E,0)</f>
        <v>0</v>
      </c>
      <c r="J79" s="3">
        <f>_xlfn.XLOOKUP(E79,[2]新店!B:B,[2]新店!F:F,0)</f>
        <v>0</v>
      </c>
      <c r="K79" s="4" t="e">
        <f>IF(H79="新店一阶段",LOOKUP(I79,[2]②判断标准!$M$9:$M$12,[2]②判断标准!$O$9:$O$12),0)</f>
        <v>#REF!</v>
      </c>
      <c r="L79" s="5">
        <f t="shared" si="19"/>
        <v>29993</v>
      </c>
      <c r="M79" s="6">
        <f>_xlfn.XLOOKUP(E79,[2]新店!B:B,[2]新店!G:G,0)</f>
        <v>0</v>
      </c>
      <c r="N79" s="7" t="str">
        <f>LOOKUP(M79,[2]②判断标准!$M$1:$M$4,[2]②判断标准!$O$1:$O$4)</f>
        <v>同老店</v>
      </c>
      <c r="O79" s="6">
        <f>_xlfn.XLOOKUP(E79,[2]新店!B:B,[2]新店!H:H,0)</f>
        <v>0</v>
      </c>
      <c r="P79" s="6">
        <f t="shared" si="20"/>
        <v>29993</v>
      </c>
      <c r="Q79" s="2">
        <f>_xlfn.XLOOKUP(E79,[2]考勤!D:D,[2]考勤!AM:AM,0)</f>
        <v>24</v>
      </c>
      <c r="S79" s="2">
        <f t="shared" si="14"/>
        <v>38533</v>
      </c>
      <c r="T79" s="2">
        <v>29993</v>
      </c>
      <c r="U79" s="2">
        <f>22920-15000</f>
        <v>7920</v>
      </c>
      <c r="V79" s="2">
        <v>620</v>
      </c>
      <c r="W79" s="32">
        <f>_xlfn.XLOOKUP(E79,[2]项目数!C:C,[2]项目数!E:E,0)</f>
        <v>28220.01</v>
      </c>
      <c r="X79" s="32">
        <f>_xlfn.XLOOKUP(E79,[2]项目数!C:C,[2]项目数!D:D,0)</f>
        <v>86</v>
      </c>
      <c r="Y79" s="2">
        <f>_xlfn.XLOOKUP(E79,[2]项目数!C:C,[2]项目数!F:F,0)</f>
        <v>740</v>
      </c>
      <c r="Z79" s="33">
        <f t="shared" si="15"/>
        <v>1</v>
      </c>
      <c r="AA79" s="33">
        <f t="shared" si="16"/>
        <v>1</v>
      </c>
      <c r="AB79" s="2">
        <f>_xlfn.XLOOKUP(F79,[2]战队统计表!A:A,[2]战队统计表!B:B,0)</f>
        <v>3</v>
      </c>
      <c r="AC79" s="2" t="str">
        <f t="shared" si="21"/>
        <v/>
      </c>
      <c r="AD79" s="8">
        <f>IF(AC79="",_xlfn.XLOOKUP(F79,[2]战队统计表!A:A,[2]战队统计表!D:D,0),0)</f>
        <v>0.04</v>
      </c>
      <c r="AE79" s="34">
        <f>IF(AND(E79="T区",E79="门店T区"),"",IF(AC79="",0,LOOKUP(S79,[2]②判断标准!$B$16:$B$20,[2]②判断标准!$D$16:$D$20)))</f>
        <v>0</v>
      </c>
      <c r="AF79" s="34">
        <f t="shared" si="17"/>
        <v>0.04</v>
      </c>
      <c r="AG79" s="9" t="e">
        <f t="shared" si="22"/>
        <v>#REF!</v>
      </c>
      <c r="AH79" s="35">
        <f t="shared" si="23"/>
        <v>195.624</v>
      </c>
      <c r="AI79" s="9" t="e">
        <f t="shared" si="24"/>
        <v>#REF!</v>
      </c>
      <c r="AJ79" s="36">
        <f>IF(AA79=1,IFERROR(S79/VLOOKUP(F79,[2]战队统计表!A:C,3,0),0),0)</f>
        <v>0.61927261623515417</v>
      </c>
      <c r="AK79" s="34">
        <f t="shared" si="18"/>
        <v>0.38072738376484577</v>
      </c>
      <c r="AL79" s="2">
        <f>IF(D79="顾问",_xlfn.XLOOKUP(F79,[2]战队统计表!A:A,[2]战队统计表!H:H,0),"")</f>
        <v>0</v>
      </c>
    </row>
    <row r="80" spans="1:38" ht="16.5" x14ac:dyDescent="0.2">
      <c r="A80" s="28" t="s">
        <v>30</v>
      </c>
      <c r="B80" s="29" t="s">
        <v>113</v>
      </c>
      <c r="C80" s="30" t="s">
        <v>114</v>
      </c>
      <c r="D80" s="31" t="s">
        <v>6</v>
      </c>
      <c r="E80" s="31" t="s">
        <v>116</v>
      </c>
      <c r="F80" s="2" t="str">
        <f t="shared" si="13"/>
        <v>骑士郡+天宇霸主队</v>
      </c>
      <c r="G80" s="2" t="str">
        <f>IFERROR(_xlfn.XLOOKUP(B80,#REF!,#REF!,0),"")</f>
        <v/>
      </c>
      <c r="H80" s="3" t="e">
        <f>_xlfn.XLOOKUP(B80,#REF!,#REF!,0)</f>
        <v>#REF!</v>
      </c>
      <c r="I80" s="3">
        <f>_xlfn.XLOOKUP(E80,[2]新店!B:B,[2]新店!E:E,0)</f>
        <v>0</v>
      </c>
      <c r="J80" s="3">
        <f>_xlfn.XLOOKUP(E80,[2]新店!B:B,[2]新店!F:F,0)</f>
        <v>0</v>
      </c>
      <c r="K80" s="4" t="e">
        <f>IF(H80="新店一阶段",LOOKUP(I80,[2]②判断标准!$M$9:$M$12,[2]②判断标准!$O$9:$O$12),0)</f>
        <v>#REF!</v>
      </c>
      <c r="L80" s="5">
        <f t="shared" si="19"/>
        <v>11494</v>
      </c>
      <c r="M80" s="6">
        <f>_xlfn.XLOOKUP(E80,[2]新店!B:B,[2]新店!G:G,0)</f>
        <v>0</v>
      </c>
      <c r="N80" s="7" t="str">
        <f>LOOKUP(M80,[2]②判断标准!$M$1:$M$4,[2]②判断标准!$O$1:$O$4)</f>
        <v>同老店</v>
      </c>
      <c r="O80" s="6">
        <f>_xlfn.XLOOKUP(E80,[2]新店!B:B,[2]新店!H:H,0)</f>
        <v>0</v>
      </c>
      <c r="P80" s="6">
        <f t="shared" si="20"/>
        <v>11494</v>
      </c>
      <c r="Q80" s="2">
        <f>_xlfn.XLOOKUP(E80,[2]考勤!D:D,[2]考勤!AM:AM,0)</f>
        <v>30</v>
      </c>
      <c r="S80" s="2">
        <f t="shared" si="14"/>
        <v>18956</v>
      </c>
      <c r="T80" s="2">
        <v>11494</v>
      </c>
      <c r="U80" s="2">
        <v>6574</v>
      </c>
      <c r="V80" s="2">
        <v>888</v>
      </c>
      <c r="W80" s="32">
        <f>_xlfn.XLOOKUP(E80,[2]项目数!C:C,[2]项目数!E:E,0)</f>
        <v>14876.51</v>
      </c>
      <c r="X80" s="32">
        <f>_xlfn.XLOOKUP(E80,[2]项目数!C:C,[2]项目数!D:D,0)</f>
        <v>102</v>
      </c>
      <c r="Y80" s="2">
        <f>_xlfn.XLOOKUP(E80,[2]项目数!C:C,[2]项目数!F:F,0)</f>
        <v>1153</v>
      </c>
      <c r="Z80" s="33">
        <f t="shared" si="15"/>
        <v>1</v>
      </c>
      <c r="AA80" s="33">
        <f t="shared" si="16"/>
        <v>1</v>
      </c>
      <c r="AB80" s="2">
        <f>_xlfn.XLOOKUP(F80,[2]战队统计表!A:A,[2]战队统计表!B:B,0)</f>
        <v>3</v>
      </c>
      <c r="AC80" s="2" t="str">
        <f t="shared" si="21"/>
        <v/>
      </c>
      <c r="AD80" s="8">
        <f>IF(AC80="",_xlfn.XLOOKUP(F80,[2]战队统计表!A:A,[2]战队统计表!D:D,0),0)</f>
        <v>0.04</v>
      </c>
      <c r="AE80" s="34">
        <f>IF(AND(E80="T区",E80="门店T区"),"",IF(AC80="",0,LOOKUP(S80,[2]②判断标准!$B$16:$B$20,[2]②判断标准!$D$16:$D$20)))</f>
        <v>0</v>
      </c>
      <c r="AF80" s="34">
        <f t="shared" si="17"/>
        <v>0.04</v>
      </c>
      <c r="AG80" s="9" t="e">
        <f t="shared" si="22"/>
        <v>#REF!</v>
      </c>
      <c r="AH80" s="35">
        <f t="shared" si="23"/>
        <v>162.37779999999998</v>
      </c>
      <c r="AI80" s="9" t="e">
        <f t="shared" si="24"/>
        <v>#REF!</v>
      </c>
      <c r="AJ80" s="36">
        <f>IF(AA80=1,IFERROR(S80/VLOOKUP(F80,[2]战队统计表!A:C,3,0),0),0)</f>
        <v>0.30464619192260095</v>
      </c>
      <c r="AK80" s="34" t="str">
        <f t="shared" si="18"/>
        <v/>
      </c>
      <c r="AL80" s="2" t="str">
        <f>IF(D80="顾问",_xlfn.XLOOKUP(F80,[2]战队统计表!A:A,[2]战队统计表!H:H,0),"")</f>
        <v/>
      </c>
    </row>
    <row r="81" spans="1:38" ht="16.5" x14ac:dyDescent="0.2">
      <c r="A81" s="28" t="s">
        <v>30</v>
      </c>
      <c r="B81" s="29" t="s">
        <v>113</v>
      </c>
      <c r="C81" s="30" t="s">
        <v>114</v>
      </c>
      <c r="D81" s="31" t="s">
        <v>6</v>
      </c>
      <c r="E81" s="31" t="s">
        <v>117</v>
      </c>
      <c r="F81" s="2" t="str">
        <f t="shared" si="13"/>
        <v>骑士郡+天宇霸主队</v>
      </c>
      <c r="G81" s="2" t="str">
        <f>IFERROR(_xlfn.XLOOKUP(B81,#REF!,#REF!,0),"")</f>
        <v/>
      </c>
      <c r="H81" s="3" t="e">
        <f>_xlfn.XLOOKUP(B81,#REF!,#REF!,0)</f>
        <v>#REF!</v>
      </c>
      <c r="I81" s="3">
        <f>_xlfn.XLOOKUP(E81,[2]新店!B:B,[2]新店!E:E,0)</f>
        <v>0</v>
      </c>
      <c r="J81" s="3">
        <f>_xlfn.XLOOKUP(E81,[2]新店!B:B,[2]新店!F:F,0)</f>
        <v>0</v>
      </c>
      <c r="K81" s="4" t="e">
        <f>IF(H81="新店一阶段",LOOKUP(I81,[2]②判断标准!$M$9:$M$12,[2]②判断标准!$O$9:$O$12),0)</f>
        <v>#REF!</v>
      </c>
      <c r="L81" s="5">
        <f t="shared" si="19"/>
        <v>734</v>
      </c>
      <c r="M81" s="6">
        <f>_xlfn.XLOOKUP(E81,[2]新店!B:B,[2]新店!G:G,0)</f>
        <v>0</v>
      </c>
      <c r="N81" s="7" t="str">
        <f>LOOKUP(M81,[2]②判断标准!$M$1:$M$4,[2]②判断标准!$O$1:$O$4)</f>
        <v>同老店</v>
      </c>
      <c r="O81" s="6">
        <f>_xlfn.XLOOKUP(E81,[2]新店!B:B,[2]新店!H:H,0)</f>
        <v>0</v>
      </c>
      <c r="P81" s="6">
        <f t="shared" si="20"/>
        <v>734</v>
      </c>
      <c r="Q81" s="2">
        <f>_xlfn.XLOOKUP(E81,[2]考勤!D:D,[2]考勤!AM:AM,0)</f>
        <v>30</v>
      </c>
      <c r="S81" s="2">
        <f t="shared" si="14"/>
        <v>4734</v>
      </c>
      <c r="T81" s="2">
        <v>734</v>
      </c>
      <c r="U81" s="2">
        <v>4000</v>
      </c>
      <c r="V81" s="2">
        <v>0</v>
      </c>
      <c r="W81" s="32">
        <f>_xlfn.XLOOKUP(E81,[2]项目数!C:C,[2]项目数!E:E,0)</f>
        <v>10770.85</v>
      </c>
      <c r="X81" s="32">
        <f>_xlfn.XLOOKUP(E81,[2]项目数!C:C,[2]项目数!D:D,0)</f>
        <v>120</v>
      </c>
      <c r="Y81" s="2">
        <f>_xlfn.XLOOKUP(E81,[2]项目数!C:C,[2]项目数!F:F,0)</f>
        <v>1517</v>
      </c>
      <c r="Z81" s="33">
        <f t="shared" si="15"/>
        <v>1</v>
      </c>
      <c r="AA81" s="33">
        <f t="shared" si="16"/>
        <v>1</v>
      </c>
      <c r="AB81" s="2">
        <f>_xlfn.XLOOKUP(F81,[2]战队统计表!A:A,[2]战队统计表!B:B,0)</f>
        <v>3</v>
      </c>
      <c r="AC81" s="2" t="str">
        <f t="shared" si="21"/>
        <v/>
      </c>
      <c r="AD81" s="8">
        <f>IF(AC81="",_xlfn.XLOOKUP(F81,[2]战队统计表!A:A,[2]战队统计表!D:D,0),0)</f>
        <v>0.04</v>
      </c>
      <c r="AE81" s="34">
        <f>IF(AND(E81="T区",E81="门店T区"),"",IF(AC81="",0,LOOKUP(S81,[2]②判断标准!$B$16:$B$20,[2]②判断标准!$D$16:$D$20)))</f>
        <v>0</v>
      </c>
      <c r="AF81" s="34">
        <f t="shared" si="17"/>
        <v>0.04</v>
      </c>
      <c r="AG81" s="9" t="e">
        <f t="shared" si="22"/>
        <v>#REF!</v>
      </c>
      <c r="AH81" s="35">
        <f t="shared" si="23"/>
        <v>98.8</v>
      </c>
      <c r="AI81" s="9" t="e">
        <f t="shared" si="24"/>
        <v>#REF!</v>
      </c>
      <c r="AJ81" s="36">
        <f>IF(AA81=1,IFERROR(S81/VLOOKUP(F81,[2]战队统计表!A:C,3,0),0),0)</f>
        <v>7.6081191842244836E-2</v>
      </c>
      <c r="AK81" s="34" t="str">
        <f t="shared" si="18"/>
        <v/>
      </c>
      <c r="AL81" s="2" t="str">
        <f>IF(D81="顾问",_xlfn.XLOOKUP(F81,[2]战队统计表!A:A,[2]战队统计表!H:H,0),"")</f>
        <v/>
      </c>
    </row>
    <row r="82" spans="1:38" ht="16.5" x14ac:dyDescent="0.2">
      <c r="A82" s="28" t="s">
        <v>30</v>
      </c>
      <c r="B82" s="29" t="s">
        <v>113</v>
      </c>
      <c r="C82" s="30" t="s">
        <v>36</v>
      </c>
      <c r="D82" s="31" t="s">
        <v>36</v>
      </c>
      <c r="E82" s="31" t="s">
        <v>36</v>
      </c>
      <c r="F82" s="2" t="str">
        <f t="shared" si="13"/>
        <v>骑士郡+T区</v>
      </c>
      <c r="G82" s="2" t="str">
        <f>IFERROR(_xlfn.XLOOKUP(B82,#REF!,#REF!,0),"")</f>
        <v/>
      </c>
      <c r="H82" s="3" t="e">
        <f>_xlfn.XLOOKUP(B82,#REF!,#REF!,0)</f>
        <v>#REF!</v>
      </c>
      <c r="I82" s="3">
        <f>_xlfn.XLOOKUP(E82,[2]新店!B:B,[2]新店!E:E,0)</f>
        <v>0</v>
      </c>
      <c r="J82" s="3">
        <f>_xlfn.XLOOKUP(E82,[2]新店!B:B,[2]新店!F:F,0)</f>
        <v>0</v>
      </c>
      <c r="K82" s="4" t="e">
        <f>IF(H82="新店一阶段",LOOKUP(I82,[2]②判断标准!$M$9:$M$12,[2]②判断标准!$O$9:$O$12),0)</f>
        <v>#REF!</v>
      </c>
      <c r="L82" s="5">
        <f t="shared" si="19"/>
        <v>0</v>
      </c>
      <c r="M82" s="6">
        <f>_xlfn.XLOOKUP(E82,[2]新店!B:B,[2]新店!G:G,0)</f>
        <v>0</v>
      </c>
      <c r="N82" s="7" t="str">
        <f>LOOKUP(M82,[2]②判断标准!$M$1:$M$4,[2]②判断标准!$O$1:$O$4)</f>
        <v>同老店</v>
      </c>
      <c r="O82" s="6">
        <f>_xlfn.XLOOKUP(E82,[2]新店!B:B,[2]新店!H:H,0)</f>
        <v>0</v>
      </c>
      <c r="P82" s="6">
        <f t="shared" si="20"/>
        <v>0</v>
      </c>
      <c r="Q82" s="2">
        <f>_xlfn.XLOOKUP(E82,[2]考勤!D:D,[2]考勤!AM:AM,0)</f>
        <v>0</v>
      </c>
      <c r="S82" s="2">
        <f t="shared" si="14"/>
        <v>0</v>
      </c>
      <c r="T82" s="2">
        <v>0</v>
      </c>
      <c r="U82" s="2">
        <v>0</v>
      </c>
      <c r="V82" s="2">
        <v>0</v>
      </c>
      <c r="W82" s="32">
        <f>_xlfn.XLOOKUP(E82,[2]项目数!C:C,[2]项目数!E:E,0)</f>
        <v>0</v>
      </c>
      <c r="X82" s="32">
        <f>_xlfn.XLOOKUP(E82,[2]项目数!C:C,[2]项目数!D:D,0)</f>
        <v>0</v>
      </c>
      <c r="Y82" s="2">
        <f>_xlfn.XLOOKUP(E82,[2]项目数!C:C,[2]项目数!F:F,0)</f>
        <v>0</v>
      </c>
      <c r="Z82" s="33" t="str">
        <f t="shared" si="15"/>
        <v>不属于战队</v>
      </c>
      <c r="AA82" s="33">
        <f t="shared" si="16"/>
        <v>0</v>
      </c>
      <c r="AB82" s="2">
        <f>_xlfn.XLOOKUP(F82,[2]战队统计表!A:A,[2]战队统计表!B:B,0)</f>
        <v>0</v>
      </c>
      <c r="AC82" s="2">
        <f t="shared" si="21"/>
        <v>1</v>
      </c>
      <c r="AD82" s="8">
        <f>IF(AC82="",_xlfn.XLOOKUP(F82,[2]战队统计表!A:A,[2]战队统计表!D:D,0),0)</f>
        <v>0</v>
      </c>
      <c r="AE82" s="34">
        <f>IF(AND(E82="T区",E82="门店T区"),"",IF(AC82="",0,LOOKUP(S82,[2]②判断标准!$B$16:$B$20,[2]②判断标准!$D$16:$D$20)))</f>
        <v>0</v>
      </c>
      <c r="AF82" s="34">
        <f t="shared" si="17"/>
        <v>0</v>
      </c>
      <c r="AG82" s="9" t="e">
        <f t="shared" si="22"/>
        <v>#REF!</v>
      </c>
      <c r="AH82" s="35">
        <f t="shared" si="23"/>
        <v>0</v>
      </c>
      <c r="AI82" s="9" t="e">
        <f t="shared" si="24"/>
        <v>#REF!</v>
      </c>
      <c r="AJ82" s="36">
        <f>IF(AA82=1,IFERROR(S82/VLOOKUP(F82,[2]战队统计表!A:C,3,0),0),0)</f>
        <v>0</v>
      </c>
      <c r="AK82" s="34" t="str">
        <f t="shared" si="18"/>
        <v/>
      </c>
      <c r="AL82" s="2" t="str">
        <f>IF(D82="顾问",_xlfn.XLOOKUP(F82,[2]战队统计表!A:A,[2]战队统计表!H:H,0),"")</f>
        <v/>
      </c>
    </row>
    <row r="83" spans="1:38" ht="16.5" x14ac:dyDescent="0.2">
      <c r="A83" s="28" t="s">
        <v>30</v>
      </c>
      <c r="B83" s="29" t="s">
        <v>113</v>
      </c>
      <c r="C83" s="30" t="s">
        <v>119</v>
      </c>
      <c r="D83" s="31" t="s">
        <v>32</v>
      </c>
      <c r="E83" s="31" t="s">
        <v>120</v>
      </c>
      <c r="F83" s="2" t="str">
        <f t="shared" si="13"/>
        <v>骑士郡+雄霸天下队</v>
      </c>
      <c r="G83" s="2" t="str">
        <f>IFERROR(_xlfn.XLOOKUP(B83,#REF!,#REF!,0),"")</f>
        <v/>
      </c>
      <c r="H83" s="3" t="e">
        <f>_xlfn.XLOOKUP(B83,#REF!,#REF!,0)</f>
        <v>#REF!</v>
      </c>
      <c r="I83" s="3">
        <f>_xlfn.XLOOKUP(E83,[2]新店!B:B,[2]新店!E:E,0)</f>
        <v>0</v>
      </c>
      <c r="J83" s="3">
        <f>_xlfn.XLOOKUP(E83,[2]新店!B:B,[2]新店!F:F,0)</f>
        <v>0</v>
      </c>
      <c r="K83" s="4" t="e">
        <f>IF(H83="新店一阶段",LOOKUP(I83,[2]②判断标准!$M$9:$M$12,[2]②判断标准!$O$9:$O$12),0)</f>
        <v>#REF!</v>
      </c>
      <c r="L83" s="5">
        <f t="shared" si="19"/>
        <v>22082.6</v>
      </c>
      <c r="M83" s="6">
        <f>_xlfn.XLOOKUP(E83,[2]新店!B:B,[2]新店!G:G,0)</f>
        <v>0</v>
      </c>
      <c r="N83" s="7" t="str">
        <f>LOOKUP(M83,[2]②判断标准!$M$1:$M$4,[2]②判断标准!$O$1:$O$4)</f>
        <v>同老店</v>
      </c>
      <c r="O83" s="6">
        <f>_xlfn.XLOOKUP(E83,[2]新店!B:B,[2]新店!H:H,0)</f>
        <v>0</v>
      </c>
      <c r="P83" s="6">
        <f t="shared" si="20"/>
        <v>22082.6</v>
      </c>
      <c r="Q83" s="2">
        <f>_xlfn.XLOOKUP(E83,[2]考勤!D:D,[2]考勤!AM:AM,0)</f>
        <v>30</v>
      </c>
      <c r="S83" s="2">
        <f t="shared" si="14"/>
        <v>93730.6</v>
      </c>
      <c r="T83" s="2">
        <v>22082.6</v>
      </c>
      <c r="U83" s="2">
        <v>70140</v>
      </c>
      <c r="V83" s="2">
        <v>1508</v>
      </c>
      <c r="W83" s="32">
        <f>_xlfn.XLOOKUP(E83,[2]项目数!C:C,[2]项目数!E:E,0)</f>
        <v>28896.79</v>
      </c>
      <c r="X83" s="32">
        <f>_xlfn.XLOOKUP(E83,[2]项目数!C:C,[2]项目数!D:D,0)</f>
        <v>71</v>
      </c>
      <c r="Y83" s="2">
        <f>_xlfn.XLOOKUP(E83,[2]项目数!C:C,[2]项目数!F:F,0)</f>
        <v>504</v>
      </c>
      <c r="Z83" s="33">
        <f t="shared" si="15"/>
        <v>1</v>
      </c>
      <c r="AA83" s="33">
        <f t="shared" si="16"/>
        <v>1</v>
      </c>
      <c r="AB83" s="2">
        <f>_xlfn.XLOOKUP(F83,[2]战队统计表!A:A,[2]战队统计表!B:B,0)</f>
        <v>3</v>
      </c>
      <c r="AC83" s="2" t="str">
        <f t="shared" si="21"/>
        <v/>
      </c>
      <c r="AD83" s="8">
        <f>IF(AC83="",_xlfn.XLOOKUP(F83,[2]战队统计表!A:A,[2]战队统计表!D:D,0),0)</f>
        <v>7.0000000000000007E-2</v>
      </c>
      <c r="AE83" s="34">
        <f>IF(AND(E83="T区",E83="门店T区"),"",IF(AC83="",0,LOOKUP(S83,[2]②判断标准!$B$16:$B$20,[2]②判断标准!$D$16:$D$20)))</f>
        <v>0</v>
      </c>
      <c r="AF83" s="34">
        <f t="shared" si="17"/>
        <v>7.0000000000000007E-2</v>
      </c>
      <c r="AG83" s="9" t="e">
        <f t="shared" si="22"/>
        <v>#REF!</v>
      </c>
      <c r="AH83" s="35">
        <f t="shared" si="23"/>
        <v>3031.8015000000005</v>
      </c>
      <c r="AI83" s="9" t="e">
        <f t="shared" si="24"/>
        <v>#REF!</v>
      </c>
      <c r="AJ83" s="36">
        <f>IF(AA83=1,IFERROR(S83/VLOOKUP(F83,[2]战队统计表!A:C,3,0),0),0)</f>
        <v>0.60458483032644672</v>
      </c>
      <c r="AK83" s="34">
        <f t="shared" si="18"/>
        <v>0.39541516967355339</v>
      </c>
      <c r="AL83" s="2">
        <f>IF(D83="顾问",_xlfn.XLOOKUP(F83,[2]战队统计表!A:A,[2]战队统计表!H:H,0),"")</f>
        <v>0</v>
      </c>
    </row>
    <row r="84" spans="1:38" ht="16.5" x14ac:dyDescent="0.2">
      <c r="A84" s="28" t="s">
        <v>30</v>
      </c>
      <c r="B84" s="29" t="s">
        <v>113</v>
      </c>
      <c r="C84" s="30" t="s">
        <v>119</v>
      </c>
      <c r="D84" s="31" t="s">
        <v>6</v>
      </c>
      <c r="E84" s="31" t="s">
        <v>121</v>
      </c>
      <c r="F84" s="2" t="str">
        <f t="shared" si="13"/>
        <v>骑士郡+雄霸天下队</v>
      </c>
      <c r="G84" s="2" t="str">
        <f>IFERROR(_xlfn.XLOOKUP(B84,#REF!,#REF!,0),"")</f>
        <v/>
      </c>
      <c r="H84" s="3" t="e">
        <f>_xlfn.XLOOKUP(B84,#REF!,#REF!,0)</f>
        <v>#REF!</v>
      </c>
      <c r="I84" s="3">
        <f>_xlfn.XLOOKUP(E84,[2]新店!B:B,[2]新店!E:E,0)</f>
        <v>0</v>
      </c>
      <c r="J84" s="3">
        <f>_xlfn.XLOOKUP(E84,[2]新店!B:B,[2]新店!F:F,0)</f>
        <v>0</v>
      </c>
      <c r="K84" s="4" t="e">
        <f>IF(H84="新店一阶段",LOOKUP(I84,[2]②判断标准!$M$9:$M$12,[2]②判断标准!$O$9:$O$12),0)</f>
        <v>#REF!</v>
      </c>
      <c r="L84" s="5">
        <f t="shared" si="19"/>
        <v>20222.400000000001</v>
      </c>
      <c r="M84" s="6">
        <f>_xlfn.XLOOKUP(E84,[2]新店!B:B,[2]新店!G:G,0)</f>
        <v>0</v>
      </c>
      <c r="N84" s="7" t="str">
        <f>LOOKUP(M84,[2]②判断标准!$M$1:$M$4,[2]②判断标准!$O$1:$O$4)</f>
        <v>同老店</v>
      </c>
      <c r="O84" s="6">
        <f>_xlfn.XLOOKUP(E84,[2]新店!B:B,[2]新店!H:H,0)</f>
        <v>0</v>
      </c>
      <c r="P84" s="6">
        <f t="shared" si="20"/>
        <v>20222.400000000001</v>
      </c>
      <c r="Q84" s="2">
        <f>_xlfn.XLOOKUP(E84,[2]考勤!D:D,[2]考勤!AM:AM,0)</f>
        <v>30</v>
      </c>
      <c r="S84" s="2">
        <f t="shared" si="14"/>
        <v>45862.400000000001</v>
      </c>
      <c r="T84" s="2">
        <v>20222.400000000001</v>
      </c>
      <c r="U84" s="2">
        <v>24400</v>
      </c>
      <c r="V84" s="2">
        <v>1240</v>
      </c>
      <c r="W84" s="32">
        <f>_xlfn.XLOOKUP(E84,[2]项目数!C:C,[2]项目数!E:E,0)</f>
        <v>26149.18</v>
      </c>
      <c r="X84" s="32">
        <f>_xlfn.XLOOKUP(E84,[2]项目数!C:C,[2]项目数!D:D,0)</f>
        <v>106</v>
      </c>
      <c r="Y84" s="2">
        <f>_xlfn.XLOOKUP(E84,[2]项目数!C:C,[2]项目数!F:F,0)</f>
        <v>1350</v>
      </c>
      <c r="Z84" s="33">
        <f t="shared" si="15"/>
        <v>1</v>
      </c>
      <c r="AA84" s="33">
        <f t="shared" si="16"/>
        <v>1</v>
      </c>
      <c r="AB84" s="2">
        <f>_xlfn.XLOOKUP(F84,[2]战队统计表!A:A,[2]战队统计表!B:B,0)</f>
        <v>3</v>
      </c>
      <c r="AC84" s="2" t="str">
        <f t="shared" si="21"/>
        <v/>
      </c>
      <c r="AD84" s="8">
        <f>IF(AC84="",_xlfn.XLOOKUP(F84,[2]战队统计表!A:A,[2]战队统计表!D:D,0),0)</f>
        <v>7.0000000000000007E-2</v>
      </c>
      <c r="AE84" s="34">
        <f>IF(AND(E84="T区",E84="门店T区"),"",IF(AC84="",0,LOOKUP(S84,[2]②判断标准!$B$16:$B$20,[2]②判断标准!$D$16:$D$20)))</f>
        <v>0</v>
      </c>
      <c r="AF84" s="34">
        <f t="shared" si="17"/>
        <v>7.0000000000000007E-2</v>
      </c>
      <c r="AG84" s="9" t="e">
        <f t="shared" si="22"/>
        <v>#REF!</v>
      </c>
      <c r="AH84" s="35">
        <f t="shared" si="23"/>
        <v>1054.69</v>
      </c>
      <c r="AI84" s="9" t="e">
        <f t="shared" si="24"/>
        <v>#REF!</v>
      </c>
      <c r="AJ84" s="36">
        <f>IF(AA84=1,IFERROR(S84/VLOOKUP(F84,[2]战队统计表!A:C,3,0),0),0)</f>
        <v>0.29582346984190466</v>
      </c>
      <c r="AK84" s="34" t="str">
        <f t="shared" si="18"/>
        <v/>
      </c>
      <c r="AL84" s="2" t="str">
        <f>IF(D84="顾问",_xlfn.XLOOKUP(F84,[2]战队统计表!A:A,[2]战队统计表!H:H,0),"")</f>
        <v/>
      </c>
    </row>
    <row r="85" spans="1:38" ht="16.5" x14ac:dyDescent="0.2">
      <c r="A85" s="28" t="s">
        <v>30</v>
      </c>
      <c r="B85" s="29" t="s">
        <v>113</v>
      </c>
      <c r="C85" s="30" t="s">
        <v>119</v>
      </c>
      <c r="D85" s="31" t="s">
        <v>6</v>
      </c>
      <c r="E85" s="31" t="s">
        <v>122</v>
      </c>
      <c r="F85" s="2" t="str">
        <f t="shared" si="13"/>
        <v>骑士郡+雄霸天下队</v>
      </c>
      <c r="G85" s="2" t="str">
        <f>IFERROR(_xlfn.XLOOKUP(B85,#REF!,#REF!,0),"")</f>
        <v/>
      </c>
      <c r="H85" s="3" t="e">
        <f>_xlfn.XLOOKUP(B85,#REF!,#REF!,0)</f>
        <v>#REF!</v>
      </c>
      <c r="I85" s="3">
        <f>_xlfn.XLOOKUP(E85,[2]新店!B:B,[2]新店!E:E,0)</f>
        <v>0</v>
      </c>
      <c r="J85" s="3">
        <f>_xlfn.XLOOKUP(E85,[2]新店!B:B,[2]新店!F:F,0)</f>
        <v>0</v>
      </c>
      <c r="K85" s="4" t="e">
        <f>IF(H85="新店一阶段",LOOKUP(I85,[2]②判断标准!$M$9:$M$12,[2]②判断标准!$O$9:$O$12),0)</f>
        <v>#REF!</v>
      </c>
      <c r="L85" s="5">
        <f t="shared" si="19"/>
        <v>3840</v>
      </c>
      <c r="M85" s="6">
        <f>_xlfn.XLOOKUP(E85,[2]新店!B:B,[2]新店!G:G,0)</f>
        <v>0</v>
      </c>
      <c r="N85" s="7" t="str">
        <f>LOOKUP(M85,[2]②判断标准!$M$1:$M$4,[2]②判断标准!$O$1:$O$4)</f>
        <v>同老店</v>
      </c>
      <c r="O85" s="6">
        <f>_xlfn.XLOOKUP(E85,[2]新店!B:B,[2]新店!H:H,0)</f>
        <v>0</v>
      </c>
      <c r="P85" s="6">
        <f t="shared" si="20"/>
        <v>3840</v>
      </c>
      <c r="Q85" s="2">
        <f>_xlfn.XLOOKUP(E85,[2]考勤!D:D,[2]考勤!AM:AM,0)</f>
        <v>30</v>
      </c>
      <c r="S85" s="2">
        <f t="shared" si="14"/>
        <v>15440</v>
      </c>
      <c r="T85" s="2">
        <v>3840</v>
      </c>
      <c r="U85" s="2">
        <v>11600</v>
      </c>
      <c r="V85" s="2">
        <v>0</v>
      </c>
      <c r="W85" s="32">
        <f>_xlfn.XLOOKUP(E85,[2]项目数!C:C,[2]项目数!E:E,0)</f>
        <v>11793.27</v>
      </c>
      <c r="X85" s="32">
        <f>_xlfn.XLOOKUP(E85,[2]项目数!C:C,[2]项目数!D:D,0)</f>
        <v>98</v>
      </c>
      <c r="Y85" s="2">
        <f>_xlfn.XLOOKUP(E85,[2]项目数!C:C,[2]项目数!F:F,0)</f>
        <v>1336</v>
      </c>
      <c r="Z85" s="33">
        <f t="shared" si="15"/>
        <v>1</v>
      </c>
      <c r="AA85" s="33">
        <f t="shared" si="16"/>
        <v>1</v>
      </c>
      <c r="AB85" s="2">
        <f>_xlfn.XLOOKUP(F85,[2]战队统计表!A:A,[2]战队统计表!B:B,0)</f>
        <v>3</v>
      </c>
      <c r="AC85" s="2" t="str">
        <f t="shared" si="21"/>
        <v/>
      </c>
      <c r="AD85" s="8">
        <f>IF(AC85="",_xlfn.XLOOKUP(F85,[2]战队统计表!A:A,[2]战队统计表!D:D,0),0)</f>
        <v>7.0000000000000007E-2</v>
      </c>
      <c r="AE85" s="34">
        <f>IF(AND(E85="T区",E85="门店T区"),"",IF(AC85="",0,LOOKUP(S85,[2]②判断标准!$B$16:$B$20,[2]②判断标准!$D$16:$D$20)))</f>
        <v>0</v>
      </c>
      <c r="AF85" s="34">
        <f t="shared" si="17"/>
        <v>7.0000000000000007E-2</v>
      </c>
      <c r="AG85" s="9" t="e">
        <f t="shared" si="22"/>
        <v>#REF!</v>
      </c>
      <c r="AH85" s="35">
        <f t="shared" si="23"/>
        <v>501.41000000000008</v>
      </c>
      <c r="AI85" s="9" t="e">
        <f t="shared" si="24"/>
        <v>#REF!</v>
      </c>
      <c r="AJ85" s="36">
        <f>IF(AA85=1,IFERROR(S85/VLOOKUP(F85,[2]战队统计表!A:C,3,0),0),0)</f>
        <v>9.9591699831648742E-2</v>
      </c>
      <c r="AK85" s="34" t="str">
        <f t="shared" si="18"/>
        <v/>
      </c>
      <c r="AL85" s="2" t="str">
        <f>IF(D85="顾问",_xlfn.XLOOKUP(F85,[2]战队统计表!A:A,[2]战队统计表!H:H,0),"")</f>
        <v/>
      </c>
    </row>
    <row r="86" spans="1:38" ht="16.5" x14ac:dyDescent="0.2">
      <c r="A86" s="28" t="s">
        <v>30</v>
      </c>
      <c r="B86" s="29" t="str">
        <f>B85</f>
        <v>骑士郡</v>
      </c>
      <c r="C86" s="30" t="s">
        <v>36</v>
      </c>
      <c r="D86" s="31" t="s">
        <v>36</v>
      </c>
      <c r="E86" s="31" t="s">
        <v>36</v>
      </c>
      <c r="F86" s="2" t="str">
        <f t="shared" si="13"/>
        <v>骑士郡+T区</v>
      </c>
      <c r="G86" s="2" t="str">
        <f>IFERROR(_xlfn.XLOOKUP(B86,#REF!,#REF!,0),"")</f>
        <v/>
      </c>
      <c r="H86" s="3" t="e">
        <f>_xlfn.XLOOKUP(B86,#REF!,#REF!,0)</f>
        <v>#REF!</v>
      </c>
      <c r="I86" s="3">
        <f>_xlfn.XLOOKUP(E86,[2]新店!B:B,[2]新店!E:E,0)</f>
        <v>0</v>
      </c>
      <c r="J86" s="3">
        <f>_xlfn.XLOOKUP(E86,[2]新店!B:B,[2]新店!F:F,0)</f>
        <v>0</v>
      </c>
      <c r="K86" s="4" t="e">
        <f>IF(H86="新店一阶段",LOOKUP(I86,[2]②判断标准!$M$9:$M$12,[2]②判断标准!$O$9:$O$12),0)</f>
        <v>#REF!</v>
      </c>
      <c r="L86" s="5">
        <f t="shared" si="19"/>
        <v>0</v>
      </c>
      <c r="M86" s="6">
        <f>_xlfn.XLOOKUP(E86,[2]新店!B:B,[2]新店!G:G,0)</f>
        <v>0</v>
      </c>
      <c r="N86" s="7" t="str">
        <f>LOOKUP(M86,[2]②判断标准!$M$1:$M$4,[2]②判断标准!$O$1:$O$4)</f>
        <v>同老店</v>
      </c>
      <c r="O86" s="6">
        <f>_xlfn.XLOOKUP(E86,[2]新店!B:B,[2]新店!H:H,0)</f>
        <v>0</v>
      </c>
      <c r="P86" s="6">
        <f t="shared" si="20"/>
        <v>0</v>
      </c>
      <c r="Q86" s="2">
        <f>_xlfn.XLOOKUP(E86,[2]考勤!D:D,[2]考勤!AM:AM,0)</f>
        <v>0</v>
      </c>
      <c r="S86" s="2">
        <f t="shared" si="14"/>
        <v>0</v>
      </c>
      <c r="T86" s="2">
        <v>0</v>
      </c>
      <c r="U86" s="2">
        <v>0</v>
      </c>
      <c r="V86" s="2">
        <v>0</v>
      </c>
      <c r="W86" s="32">
        <f>_xlfn.XLOOKUP(E86,[2]项目数!C:C,[2]项目数!E:E,0)</f>
        <v>0</v>
      </c>
      <c r="X86" s="32">
        <f>_xlfn.XLOOKUP(E86,[2]项目数!C:C,[2]项目数!D:D,0)</f>
        <v>0</v>
      </c>
      <c r="Y86" s="2">
        <f>_xlfn.XLOOKUP(E86,[2]项目数!C:C,[2]项目数!F:F,0)</f>
        <v>0</v>
      </c>
      <c r="Z86" s="33" t="str">
        <f t="shared" si="15"/>
        <v>不属于战队</v>
      </c>
      <c r="AA86" s="33">
        <f t="shared" si="16"/>
        <v>0</v>
      </c>
      <c r="AB86" s="2">
        <f>_xlfn.XLOOKUP(F86,[2]战队统计表!A:A,[2]战队统计表!B:B,0)</f>
        <v>0</v>
      </c>
      <c r="AC86" s="2">
        <f t="shared" si="21"/>
        <v>1</v>
      </c>
      <c r="AD86" s="8">
        <f>IF(AC86="",_xlfn.XLOOKUP(F86,[2]战队统计表!A:A,[2]战队统计表!D:D,0),0)</f>
        <v>0</v>
      </c>
      <c r="AE86" s="34">
        <f>IF(AND(E86="T区",E86="门店T区"),"",IF(AC86="",0,LOOKUP(S86,[2]②判断标准!$B$16:$B$20,[2]②判断标准!$D$16:$D$20)))</f>
        <v>0</v>
      </c>
      <c r="AF86" s="34">
        <f t="shared" si="17"/>
        <v>0</v>
      </c>
      <c r="AG86" s="9" t="e">
        <f t="shared" si="22"/>
        <v>#REF!</v>
      </c>
      <c r="AH86" s="35">
        <f t="shared" si="23"/>
        <v>0</v>
      </c>
      <c r="AI86" s="9" t="e">
        <f t="shared" si="24"/>
        <v>#REF!</v>
      </c>
      <c r="AJ86" s="36">
        <f>IF(AA86=1,IFERROR(S86/VLOOKUP(F86,[2]战队统计表!A:C,3,0),0),0)</f>
        <v>0</v>
      </c>
      <c r="AK86" s="34" t="str">
        <f t="shared" si="18"/>
        <v/>
      </c>
      <c r="AL86" s="2" t="str">
        <f>IF(D86="顾问",_xlfn.XLOOKUP(F86,[2]战队统计表!A:A,[2]战队统计表!H:H,0),"")</f>
        <v/>
      </c>
    </row>
    <row r="87" spans="1:38" ht="16.5" x14ac:dyDescent="0.2">
      <c r="A87" s="28" t="s">
        <v>30</v>
      </c>
      <c r="B87" s="29" t="str">
        <f>B86</f>
        <v>骑士郡</v>
      </c>
      <c r="C87" s="30" t="s">
        <v>53</v>
      </c>
      <c r="D87" s="31" t="s">
        <v>6</v>
      </c>
      <c r="E87" s="31" t="s">
        <v>123</v>
      </c>
      <c r="F87" s="2" t="str">
        <f t="shared" si="13"/>
        <v>骑士郡+单人</v>
      </c>
      <c r="G87" s="2" t="str">
        <f>IFERROR(_xlfn.XLOOKUP(B87,#REF!,#REF!,0),"")</f>
        <v/>
      </c>
      <c r="H87" s="3" t="e">
        <f>_xlfn.XLOOKUP(B87,#REF!,#REF!,0)</f>
        <v>#REF!</v>
      </c>
      <c r="I87" s="3">
        <f>_xlfn.XLOOKUP(E87,[2]新店!B:B,[2]新店!E:E,0)</f>
        <v>0</v>
      </c>
      <c r="J87" s="3">
        <f>_xlfn.XLOOKUP(E87,[2]新店!B:B,[2]新店!F:F,0)</f>
        <v>0</v>
      </c>
      <c r="K87" s="4" t="e">
        <f>IF(H87="新店一阶段",LOOKUP(I87,[2]②判断标准!$M$9:$M$12,[2]②判断标准!$O$9:$O$12),0)</f>
        <v>#REF!</v>
      </c>
      <c r="L87" s="5">
        <f t="shared" si="19"/>
        <v>800</v>
      </c>
      <c r="M87" s="6">
        <f>_xlfn.XLOOKUP(E87,[2]新店!B:B,[2]新店!G:G,0)</f>
        <v>0</v>
      </c>
      <c r="N87" s="7" t="str">
        <f>LOOKUP(M87,[2]②判断标准!$M$1:$M$4,[2]②判断标准!$O$1:$O$4)</f>
        <v>同老店</v>
      </c>
      <c r="O87" s="6">
        <f>_xlfn.XLOOKUP(E87,[2]新店!B:B,[2]新店!H:H,0)</f>
        <v>0</v>
      </c>
      <c r="P87" s="6">
        <f t="shared" si="20"/>
        <v>800</v>
      </c>
      <c r="Q87" s="2">
        <f>_xlfn.XLOOKUP(E87,[2]考勤!D:D,[2]考勤!AM:AM,0)</f>
        <v>14</v>
      </c>
      <c r="S87" s="2">
        <f t="shared" si="14"/>
        <v>800</v>
      </c>
      <c r="T87" s="2">
        <v>800</v>
      </c>
      <c r="U87" s="2">
        <v>0</v>
      </c>
      <c r="V87" s="2">
        <v>0</v>
      </c>
      <c r="W87" s="32">
        <f>_xlfn.XLOOKUP(E87,[2]项目数!C:C,[2]项目数!E:E,0)</f>
        <v>3734.36</v>
      </c>
      <c r="X87" s="32">
        <f>_xlfn.XLOOKUP(E87,[2]项目数!C:C,[2]项目数!D:D,0)</f>
        <v>35</v>
      </c>
      <c r="Y87" s="2">
        <f>_xlfn.XLOOKUP(E87,[2]项目数!C:C,[2]项目数!F:F,0)</f>
        <v>510</v>
      </c>
      <c r="Z87" s="33" t="str">
        <f t="shared" si="15"/>
        <v>单人</v>
      </c>
      <c r="AA87" s="33">
        <f t="shared" si="16"/>
        <v>0</v>
      </c>
      <c r="AB87" s="2">
        <f>_xlfn.XLOOKUP(F87,[2]战队统计表!A:A,[2]战队统计表!B:B,0)</f>
        <v>0</v>
      </c>
      <c r="AC87" s="2">
        <f t="shared" si="21"/>
        <v>1</v>
      </c>
      <c r="AD87" s="8">
        <f>IF(AC87="",_xlfn.XLOOKUP(F87,[2]战队统计表!A:A,[2]战队统计表!D:D,0),0)</f>
        <v>0</v>
      </c>
      <c r="AE87" s="34">
        <f>IF(AND(E87="T区",E87="门店T区"),"",IF(AC87="",0,LOOKUP(S87,[2]②判断标准!$B$16:$B$20,[2]②判断标准!$D$16:$D$20)))</f>
        <v>0</v>
      </c>
      <c r="AF87" s="34">
        <f t="shared" si="17"/>
        <v>0</v>
      </c>
      <c r="AG87" s="9" t="e">
        <f t="shared" si="22"/>
        <v>#REF!</v>
      </c>
      <c r="AH87" s="35">
        <f t="shared" si="23"/>
        <v>0</v>
      </c>
      <c r="AI87" s="9" t="e">
        <f t="shared" si="24"/>
        <v>#REF!</v>
      </c>
      <c r="AJ87" s="36">
        <f>IF(AA87=1,IFERROR(S87/VLOOKUP(F87,[2]战队统计表!A:C,3,0),0),0)</f>
        <v>0</v>
      </c>
      <c r="AK87" s="34" t="str">
        <f t="shared" si="18"/>
        <v/>
      </c>
      <c r="AL87" s="2" t="str">
        <f>IF(D87="顾问",_xlfn.XLOOKUP(F87,[2]战队统计表!A:A,[2]战队统计表!H:H,0),"")</f>
        <v/>
      </c>
    </row>
    <row r="88" spans="1:38" ht="16.5" x14ac:dyDescent="0.2">
      <c r="A88" s="28" t="s">
        <v>30</v>
      </c>
      <c r="B88" s="29" t="s">
        <v>113</v>
      </c>
      <c r="C88" s="38" t="s">
        <v>42</v>
      </c>
      <c r="D88" s="39" t="s">
        <v>42</v>
      </c>
      <c r="E88" s="39" t="s">
        <v>42</v>
      </c>
      <c r="F88" s="2" t="str">
        <f t="shared" si="13"/>
        <v>骑士郡+门店T区</v>
      </c>
      <c r="G88" s="2" t="str">
        <f>IFERROR(_xlfn.XLOOKUP(B88,#REF!,#REF!,0),"")</f>
        <v/>
      </c>
      <c r="H88" s="3" t="e">
        <f>_xlfn.XLOOKUP(B88,#REF!,#REF!,0)</f>
        <v>#REF!</v>
      </c>
      <c r="I88" s="3">
        <f>_xlfn.XLOOKUP(E88,[2]新店!B:B,[2]新店!E:E,0)</f>
        <v>0</v>
      </c>
      <c r="J88" s="3">
        <f>_xlfn.XLOOKUP(E88,[2]新店!B:B,[2]新店!F:F,0)</f>
        <v>0</v>
      </c>
      <c r="K88" s="4" t="e">
        <f>IF(H88="新店一阶段",LOOKUP(I88,[2]②判断标准!$M$9:$M$12,[2]②判断标准!$O$9:$O$12),0)</f>
        <v>#REF!</v>
      </c>
      <c r="L88" s="5">
        <f t="shared" si="19"/>
        <v>0</v>
      </c>
      <c r="M88" s="6">
        <f>_xlfn.XLOOKUP(E88,[2]新店!B:B,[2]新店!G:G,0)</f>
        <v>0</v>
      </c>
      <c r="N88" s="7" t="str">
        <f>LOOKUP(M88,[2]②判断标准!$M$1:$M$4,[2]②判断标准!$O$1:$O$4)</f>
        <v>同老店</v>
      </c>
      <c r="O88" s="6">
        <f>_xlfn.XLOOKUP(E88,[2]新店!B:B,[2]新店!H:H,0)</f>
        <v>0</v>
      </c>
      <c r="P88" s="6">
        <f t="shared" si="20"/>
        <v>0</v>
      </c>
      <c r="Q88" s="2">
        <f>_xlfn.XLOOKUP(E88,[2]考勤!D:D,[2]考勤!AM:AM,0)</f>
        <v>0</v>
      </c>
      <c r="S88" s="2">
        <f t="shared" si="14"/>
        <v>0</v>
      </c>
      <c r="T88" s="2">
        <v>0</v>
      </c>
      <c r="U88" s="2">
        <v>0</v>
      </c>
      <c r="V88" s="2">
        <v>0</v>
      </c>
      <c r="W88" s="32">
        <f>_xlfn.XLOOKUP(E88,[2]项目数!C:C,[2]项目数!E:E,0)</f>
        <v>0</v>
      </c>
      <c r="X88" s="32">
        <f>_xlfn.XLOOKUP(E88,[2]项目数!C:C,[2]项目数!D:D,0)</f>
        <v>0</v>
      </c>
      <c r="Y88" s="2">
        <f>_xlfn.XLOOKUP(E88,[2]项目数!C:C,[2]项目数!F:F,0)</f>
        <v>0</v>
      </c>
      <c r="Z88" s="33">
        <f t="shared" si="15"/>
        <v>1</v>
      </c>
      <c r="AA88" s="33">
        <f t="shared" si="16"/>
        <v>0</v>
      </c>
      <c r="AB88" s="2">
        <f>_xlfn.XLOOKUP(F88,[2]战队统计表!A:A,[2]战队统计表!B:B,0)</f>
        <v>0</v>
      </c>
      <c r="AC88" s="2">
        <f t="shared" si="21"/>
        <v>1</v>
      </c>
      <c r="AD88" s="8">
        <f>IF(AC88="",_xlfn.XLOOKUP(F88,[2]战队统计表!A:A,[2]战队统计表!D:D,0),0)</f>
        <v>0</v>
      </c>
      <c r="AE88" s="34">
        <f>IF(AND(E88="T区",E88="门店T区"),"",IF(AC88="",0,LOOKUP(S88,[2]②判断标准!$B$16:$B$20,[2]②判断标准!$D$16:$D$20)))</f>
        <v>0</v>
      </c>
      <c r="AF88" s="34">
        <f t="shared" si="17"/>
        <v>0</v>
      </c>
      <c r="AG88" s="9" t="e">
        <f t="shared" si="22"/>
        <v>#REF!</v>
      </c>
      <c r="AH88" s="35">
        <f t="shared" si="23"/>
        <v>0</v>
      </c>
      <c r="AI88" s="9" t="e">
        <f t="shared" si="24"/>
        <v>#REF!</v>
      </c>
      <c r="AJ88" s="36">
        <f>IF(AA88=1,IFERROR(S88/VLOOKUP(F88,[2]战队统计表!A:C,3,0),0),0)</f>
        <v>0</v>
      </c>
      <c r="AK88" s="34" t="str">
        <f t="shared" si="18"/>
        <v/>
      </c>
      <c r="AL88" s="2" t="str">
        <f>IF(D88="顾问",_xlfn.XLOOKUP(F88,[2]战队统计表!A:A,[2]战队统计表!H:H,0),"")</f>
        <v/>
      </c>
    </row>
    <row r="89" spans="1:38" ht="16.5" x14ac:dyDescent="0.2">
      <c r="A89" s="28" t="s">
        <v>30</v>
      </c>
      <c r="B89" s="29" t="s">
        <v>124</v>
      </c>
      <c r="C89" s="30" t="s">
        <v>125</v>
      </c>
      <c r="D89" s="31" t="s">
        <v>32</v>
      </c>
      <c r="E89" s="31" t="s">
        <v>126</v>
      </c>
      <c r="F89" s="2" t="str">
        <f t="shared" si="13"/>
        <v>荣华南路+销冠队</v>
      </c>
      <c r="G89" s="2" t="str">
        <f>IFERROR(_xlfn.XLOOKUP(B89,#REF!,#REF!,0),"")</f>
        <v/>
      </c>
      <c r="H89" s="3" t="e">
        <f>_xlfn.XLOOKUP(B89,#REF!,#REF!,0)</f>
        <v>#REF!</v>
      </c>
      <c r="I89" s="3">
        <f>_xlfn.XLOOKUP(E89,[2]新店!B:B,[2]新店!E:E,0)</f>
        <v>0</v>
      </c>
      <c r="J89" s="3">
        <f>_xlfn.XLOOKUP(E89,[2]新店!B:B,[2]新店!F:F,0)</f>
        <v>0</v>
      </c>
      <c r="K89" s="4" t="e">
        <f>IF(H89="新店一阶段",LOOKUP(I89,[2]②判断标准!$M$9:$M$12,[2]②判断标准!$O$9:$O$12),0)</f>
        <v>#REF!</v>
      </c>
      <c r="L89" s="5">
        <f t="shared" si="19"/>
        <v>16868</v>
      </c>
      <c r="M89" s="6">
        <f>_xlfn.XLOOKUP(E89,[2]新店!B:B,[2]新店!G:G,0)</f>
        <v>0</v>
      </c>
      <c r="N89" s="7" t="str">
        <f>LOOKUP(M89,[2]②判断标准!$M$1:$M$4,[2]②判断标准!$O$1:$O$4)</f>
        <v>同老店</v>
      </c>
      <c r="O89" s="6">
        <f>_xlfn.XLOOKUP(E89,[2]新店!B:B,[2]新店!H:H,0)</f>
        <v>0</v>
      </c>
      <c r="P89" s="6">
        <f t="shared" si="20"/>
        <v>16868</v>
      </c>
      <c r="Q89" s="2">
        <f>_xlfn.XLOOKUP(E89,[2]考勤!D:D,[2]考勤!AM:AM,0)</f>
        <v>30</v>
      </c>
      <c r="S89" s="2">
        <f t="shared" si="14"/>
        <v>27000.799999999999</v>
      </c>
      <c r="T89" s="2">
        <v>16868</v>
      </c>
      <c r="U89" s="2">
        <v>10132.799999999999</v>
      </c>
      <c r="V89" s="2">
        <v>0</v>
      </c>
      <c r="W89" s="32">
        <f>_xlfn.XLOOKUP(E89,[2]项目数!C:C,[2]项目数!E:E,0)</f>
        <v>25467.55</v>
      </c>
      <c r="X89" s="32">
        <f>_xlfn.XLOOKUP(E89,[2]项目数!C:C,[2]项目数!D:D,0)</f>
        <v>86</v>
      </c>
      <c r="Y89" s="2">
        <f>_xlfn.XLOOKUP(E89,[2]项目数!C:C,[2]项目数!F:F,0)</f>
        <v>1017</v>
      </c>
      <c r="Z89" s="33">
        <f t="shared" si="15"/>
        <v>1</v>
      </c>
      <c r="AA89" s="33">
        <f t="shared" si="16"/>
        <v>1</v>
      </c>
      <c r="AB89" s="2">
        <f>_xlfn.XLOOKUP(F89,[2]战队统计表!A:A,[2]战队统计表!B:B,0)</f>
        <v>2</v>
      </c>
      <c r="AC89" s="2" t="str">
        <f t="shared" si="21"/>
        <v/>
      </c>
      <c r="AD89" s="8">
        <f>IF(AC89="",_xlfn.XLOOKUP(F89,[2]战队统计表!A:A,[2]战队统计表!D:D,0),0)</f>
        <v>0.04</v>
      </c>
      <c r="AE89" s="34">
        <f>IF(AND(E89="T区",E89="门店T区"),"",IF(AC89="",0,LOOKUP(S89,[2]②判断标准!$B$16:$B$20,[2]②判断标准!$D$16:$D$20)))</f>
        <v>0</v>
      </c>
      <c r="AF89" s="34">
        <f t="shared" si="17"/>
        <v>0.04</v>
      </c>
      <c r="AG89" s="9" t="e">
        <f t="shared" si="22"/>
        <v>#REF!</v>
      </c>
      <c r="AH89" s="35">
        <f t="shared" si="23"/>
        <v>250.28015999999997</v>
      </c>
      <c r="AI89" s="9" t="e">
        <f t="shared" si="24"/>
        <v>#REF!</v>
      </c>
      <c r="AJ89" s="36">
        <f>IF(AA89=1,IFERROR(S89/VLOOKUP(F89,[2]战队统计表!A:C,3,0),0),0)</f>
        <v>0.52650585964159657</v>
      </c>
      <c r="AK89" s="34">
        <f t="shared" si="18"/>
        <v>0.47349414035840337</v>
      </c>
      <c r="AL89" s="2">
        <f>IF(D89="顾问",_xlfn.XLOOKUP(F89,[2]战队统计表!A:A,[2]战队统计表!H:H,0),"")</f>
        <v>153.85</v>
      </c>
    </row>
    <row r="90" spans="1:38" ht="16.5" x14ac:dyDescent="0.2">
      <c r="A90" s="28" t="s">
        <v>30</v>
      </c>
      <c r="B90" s="29" t="s">
        <v>124</v>
      </c>
      <c r="C90" s="30" t="s">
        <v>125</v>
      </c>
      <c r="D90" s="31" t="s">
        <v>6</v>
      </c>
      <c r="E90" s="31" t="s">
        <v>127</v>
      </c>
      <c r="F90" s="2" t="str">
        <f t="shared" si="13"/>
        <v>荣华南路+销冠队</v>
      </c>
      <c r="G90" s="2" t="str">
        <f>IFERROR(_xlfn.XLOOKUP(B90,#REF!,#REF!,0),"")</f>
        <v/>
      </c>
      <c r="H90" s="3" t="e">
        <f>_xlfn.XLOOKUP(B90,#REF!,#REF!,0)</f>
        <v>#REF!</v>
      </c>
      <c r="I90" s="3">
        <f>_xlfn.XLOOKUP(E90,[2]新店!B:B,[2]新店!E:E,0)</f>
        <v>0</v>
      </c>
      <c r="J90" s="3">
        <f>_xlfn.XLOOKUP(E90,[2]新店!B:B,[2]新店!F:F,0)</f>
        <v>0</v>
      </c>
      <c r="K90" s="4" t="e">
        <f>IF(H90="新店一阶段",LOOKUP(I90,[2]②判断标准!$M$9:$M$12,[2]②判断标准!$O$9:$O$12),0)</f>
        <v>#REF!</v>
      </c>
      <c r="L90" s="5">
        <f t="shared" si="19"/>
        <v>30327</v>
      </c>
      <c r="M90" s="6">
        <f>_xlfn.XLOOKUP(E90,[2]新店!B:B,[2]新店!G:G,0)</f>
        <v>0</v>
      </c>
      <c r="N90" s="7" t="str">
        <f>LOOKUP(M90,[2]②判断标准!$M$1:$M$4,[2]②判断标准!$O$1:$O$4)</f>
        <v>同老店</v>
      </c>
      <c r="O90" s="6">
        <f>_xlfn.XLOOKUP(E90,[2]新店!B:B,[2]新店!H:H,0)</f>
        <v>0</v>
      </c>
      <c r="P90" s="6">
        <f t="shared" si="20"/>
        <v>30327</v>
      </c>
      <c r="Q90" s="2">
        <f>_xlfn.XLOOKUP(E90,[2]考勤!D:D,[2]考勤!AM:AM,0)</f>
        <v>30</v>
      </c>
      <c r="S90" s="2">
        <f t="shared" si="14"/>
        <v>24282.2</v>
      </c>
      <c r="T90" s="2">
        <v>30327</v>
      </c>
      <c r="U90" s="2">
        <v>-6044.8</v>
      </c>
      <c r="V90" s="2">
        <v>0</v>
      </c>
      <c r="W90" s="32">
        <f>_xlfn.XLOOKUP(E90,[2]项目数!C:C,[2]项目数!E:E,0)</f>
        <v>21917.48</v>
      </c>
      <c r="X90" s="32">
        <f>_xlfn.XLOOKUP(E90,[2]项目数!C:C,[2]项目数!D:D,0)</f>
        <v>121</v>
      </c>
      <c r="Y90" s="2">
        <f>_xlfn.XLOOKUP(E90,[2]项目数!C:C,[2]项目数!F:F,0)</f>
        <v>1652</v>
      </c>
      <c r="Z90" s="33">
        <f t="shared" si="15"/>
        <v>1</v>
      </c>
      <c r="AA90" s="33">
        <f t="shared" si="16"/>
        <v>1</v>
      </c>
      <c r="AB90" s="2">
        <f>_xlfn.XLOOKUP(F90,[2]战队统计表!A:A,[2]战队统计表!B:B,0)</f>
        <v>2</v>
      </c>
      <c r="AC90" s="2" t="str">
        <f t="shared" si="21"/>
        <v/>
      </c>
      <c r="AD90" s="8">
        <f>IF(AC90="",_xlfn.XLOOKUP(F90,[2]战队统计表!A:A,[2]战队统计表!D:D,0),0)</f>
        <v>0.04</v>
      </c>
      <c r="AE90" s="34">
        <f>IF(AND(E90="T区",E90="门店T区"),"",IF(AC90="",0,LOOKUP(S90,[2]②判断标准!$B$16:$B$20,[2]②判断标准!$D$16:$D$20)))</f>
        <v>0</v>
      </c>
      <c r="AF90" s="34">
        <f t="shared" si="17"/>
        <v>0.04</v>
      </c>
      <c r="AG90" s="9" t="e">
        <f t="shared" si="22"/>
        <v>#REF!</v>
      </c>
      <c r="AH90" s="35">
        <f t="shared" si="23"/>
        <v>-149.30655999999999</v>
      </c>
      <c r="AI90" s="9" t="e">
        <f t="shared" si="24"/>
        <v>#REF!</v>
      </c>
      <c r="AJ90" s="36">
        <f>IF(AA90=1,IFERROR(S90/VLOOKUP(F90,[2]战队统计表!A:C,3,0),0),0)</f>
        <v>0.47349414035840337</v>
      </c>
      <c r="AK90" s="34" t="str">
        <f t="shared" si="18"/>
        <v/>
      </c>
      <c r="AL90" s="2" t="str">
        <f>IF(D90="顾问",_xlfn.XLOOKUP(F90,[2]战队统计表!A:A,[2]战队统计表!H:H,0),"")</f>
        <v/>
      </c>
    </row>
    <row r="91" spans="1:38" ht="16.5" x14ac:dyDescent="0.2">
      <c r="A91" s="28" t="s">
        <v>30</v>
      </c>
      <c r="B91" s="29" t="str">
        <f>B89</f>
        <v>荣华南路</v>
      </c>
      <c r="C91" s="30" t="s">
        <v>36</v>
      </c>
      <c r="D91" s="31" t="s">
        <v>36</v>
      </c>
      <c r="E91" s="31" t="s">
        <v>36</v>
      </c>
      <c r="F91" s="2" t="str">
        <f t="shared" si="13"/>
        <v>荣华南路+T区</v>
      </c>
      <c r="G91" s="2" t="str">
        <f>IFERROR(_xlfn.XLOOKUP(B91,#REF!,#REF!,0),"")</f>
        <v/>
      </c>
      <c r="H91" s="3" t="e">
        <f>_xlfn.XLOOKUP(B91,#REF!,#REF!,0)</f>
        <v>#REF!</v>
      </c>
      <c r="I91" s="3">
        <f>_xlfn.XLOOKUP(E91,[2]新店!B:B,[2]新店!E:E,0)</f>
        <v>0</v>
      </c>
      <c r="J91" s="3">
        <f>_xlfn.XLOOKUP(E91,[2]新店!B:B,[2]新店!F:F,0)</f>
        <v>0</v>
      </c>
      <c r="K91" s="4" t="e">
        <f>IF(H91="新店一阶段",LOOKUP(I91,[2]②判断标准!$M$9:$M$12,[2]②判断标准!$O$9:$O$12),0)</f>
        <v>#REF!</v>
      </c>
      <c r="L91" s="5">
        <f t="shared" si="19"/>
        <v>0</v>
      </c>
      <c r="M91" s="6">
        <f>_xlfn.XLOOKUP(E91,[2]新店!B:B,[2]新店!G:G,0)</f>
        <v>0</v>
      </c>
      <c r="N91" s="7" t="str">
        <f>LOOKUP(M91,[2]②判断标准!$M$1:$M$4,[2]②判断标准!$O$1:$O$4)</f>
        <v>同老店</v>
      </c>
      <c r="O91" s="6">
        <f>_xlfn.XLOOKUP(E91,[2]新店!B:B,[2]新店!H:H,0)</f>
        <v>0</v>
      </c>
      <c r="P91" s="6">
        <f t="shared" si="20"/>
        <v>0</v>
      </c>
      <c r="Q91" s="2">
        <f>_xlfn.XLOOKUP(E91,[2]考勤!D:D,[2]考勤!AM:AM,0)</f>
        <v>0</v>
      </c>
      <c r="S91" s="2">
        <f t="shared" si="14"/>
        <v>0</v>
      </c>
      <c r="T91" s="2">
        <v>0</v>
      </c>
      <c r="U91" s="2">
        <v>0</v>
      </c>
      <c r="V91" s="2">
        <v>0</v>
      </c>
      <c r="W91" s="32">
        <f>_xlfn.XLOOKUP(E91,[2]项目数!C:C,[2]项目数!E:E,0)</f>
        <v>0</v>
      </c>
      <c r="X91" s="32">
        <f>_xlfn.XLOOKUP(E91,[2]项目数!C:C,[2]项目数!D:D,0)</f>
        <v>0</v>
      </c>
      <c r="Y91" s="2">
        <f>_xlfn.XLOOKUP(E91,[2]项目数!C:C,[2]项目数!F:F,0)</f>
        <v>0</v>
      </c>
      <c r="Z91" s="33" t="str">
        <f t="shared" si="15"/>
        <v>不属于战队</v>
      </c>
      <c r="AA91" s="33">
        <f t="shared" si="16"/>
        <v>0</v>
      </c>
      <c r="AB91" s="2">
        <f>_xlfn.XLOOKUP(F91,[2]战队统计表!A:A,[2]战队统计表!B:B,0)</f>
        <v>0</v>
      </c>
      <c r="AC91" s="2">
        <f t="shared" si="21"/>
        <v>1</v>
      </c>
      <c r="AD91" s="8">
        <f>IF(AC91="",_xlfn.XLOOKUP(F91,[2]战队统计表!A:A,[2]战队统计表!D:D,0),0)</f>
        <v>0</v>
      </c>
      <c r="AE91" s="34">
        <f>IF(AND(E91="T区",E91="门店T区"),"",IF(AC91="",0,LOOKUP(S91,[2]②判断标准!$B$16:$B$20,[2]②判断标准!$D$16:$D$20)))</f>
        <v>0</v>
      </c>
      <c r="AF91" s="34">
        <f t="shared" si="17"/>
        <v>0</v>
      </c>
      <c r="AG91" s="9" t="e">
        <f t="shared" si="22"/>
        <v>#REF!</v>
      </c>
      <c r="AH91" s="35">
        <f t="shared" si="23"/>
        <v>0</v>
      </c>
      <c r="AI91" s="9" t="e">
        <f t="shared" si="24"/>
        <v>#REF!</v>
      </c>
      <c r="AJ91" s="36">
        <f>IF(AA91=1,IFERROR(S91/VLOOKUP(F91,[2]战队统计表!A:C,3,0),0),0)</f>
        <v>0</v>
      </c>
      <c r="AK91" s="34" t="str">
        <f t="shared" si="18"/>
        <v/>
      </c>
      <c r="AL91" s="2" t="str">
        <f>IF(D91="顾问",_xlfn.XLOOKUP(F91,[2]战队统计表!A:A,[2]战队统计表!H:H,0),"")</f>
        <v/>
      </c>
    </row>
    <row r="92" spans="1:38" ht="16.5" x14ac:dyDescent="0.2">
      <c r="A92" s="28" t="s">
        <v>30</v>
      </c>
      <c r="B92" s="29" t="s">
        <v>124</v>
      </c>
      <c r="C92" s="30" t="s">
        <v>129</v>
      </c>
      <c r="D92" s="31" t="s">
        <v>32</v>
      </c>
      <c r="E92" s="31" t="s">
        <v>130</v>
      </c>
      <c r="F92" s="2" t="str">
        <f t="shared" si="13"/>
        <v>荣华南路+赢销队</v>
      </c>
      <c r="G92" s="2" t="str">
        <f>IFERROR(_xlfn.XLOOKUP(B92,#REF!,#REF!,0),"")</f>
        <v/>
      </c>
      <c r="H92" s="3" t="e">
        <f>_xlfn.XLOOKUP(B92,#REF!,#REF!,0)</f>
        <v>#REF!</v>
      </c>
      <c r="I92" s="3">
        <f>_xlfn.XLOOKUP(E92,[2]新店!B:B,[2]新店!E:E,0)</f>
        <v>0</v>
      </c>
      <c r="J92" s="3">
        <f>_xlfn.XLOOKUP(E92,[2]新店!B:B,[2]新店!F:F,0)</f>
        <v>0</v>
      </c>
      <c r="K92" s="4" t="e">
        <f>IF(H92="新店一阶段",LOOKUP(I92,[2]②判断标准!$M$9:$M$12,[2]②判断标准!$O$9:$O$12),0)</f>
        <v>#REF!</v>
      </c>
      <c r="L92" s="5">
        <f t="shared" si="19"/>
        <v>58700.800000000003</v>
      </c>
      <c r="M92" s="6">
        <f>_xlfn.XLOOKUP(E92,[2]新店!B:B,[2]新店!G:G,0)</f>
        <v>0</v>
      </c>
      <c r="N92" s="7" t="str">
        <f>LOOKUP(M92,[2]②判断标准!$M$1:$M$4,[2]②判断标准!$O$1:$O$4)</f>
        <v>同老店</v>
      </c>
      <c r="O92" s="6">
        <f>_xlfn.XLOOKUP(E92,[2]新店!B:B,[2]新店!H:H,0)</f>
        <v>0</v>
      </c>
      <c r="P92" s="6">
        <f t="shared" si="20"/>
        <v>58700.800000000003</v>
      </c>
      <c r="Q92" s="2">
        <f>_xlfn.XLOOKUP(E92,[2]考勤!D:D,[2]考勤!AM:AM,0)</f>
        <v>30</v>
      </c>
      <c r="S92" s="2">
        <f t="shared" si="14"/>
        <v>59388.800000000003</v>
      </c>
      <c r="T92" s="2">
        <v>58700.800000000003</v>
      </c>
      <c r="U92" s="2">
        <v>0</v>
      </c>
      <c r="V92" s="2">
        <v>688</v>
      </c>
      <c r="W92" s="32">
        <f>_xlfn.XLOOKUP(E92,[2]项目数!C:C,[2]项目数!E:E,0)</f>
        <v>44953.72</v>
      </c>
      <c r="X92" s="32">
        <f>_xlfn.XLOOKUP(E92,[2]项目数!C:C,[2]项目数!D:D,0)</f>
        <v>103.5</v>
      </c>
      <c r="Y92" s="2">
        <f>_xlfn.XLOOKUP(E92,[2]项目数!C:C,[2]项目数!F:F,0)</f>
        <v>1130.5</v>
      </c>
      <c r="Z92" s="33">
        <f t="shared" si="15"/>
        <v>1</v>
      </c>
      <c r="AA92" s="33">
        <f t="shared" si="16"/>
        <v>1</v>
      </c>
      <c r="AB92" s="2">
        <f>_xlfn.XLOOKUP(F92,[2]战队统计表!A:A,[2]战队统计表!B:B,0)</f>
        <v>3</v>
      </c>
      <c r="AC92" s="2" t="str">
        <f t="shared" si="21"/>
        <v/>
      </c>
      <c r="AD92" s="8">
        <f>IF(AC92="",_xlfn.XLOOKUP(F92,[2]战队统计表!A:A,[2]战队统计表!D:D,0),0)</f>
        <v>0.06</v>
      </c>
      <c r="AE92" s="34">
        <f>IF(AND(E92="T区",E92="门店T区"),"",IF(AC92="",0,LOOKUP(S92,[2]②判断标准!$B$16:$B$20,[2]②判断标准!$D$16:$D$20)))</f>
        <v>0</v>
      </c>
      <c r="AF92" s="34">
        <f t="shared" si="17"/>
        <v>0.06</v>
      </c>
      <c r="AG92" s="9" t="e">
        <f t="shared" si="22"/>
        <v>#REF!</v>
      </c>
      <c r="AH92" s="35">
        <f t="shared" si="23"/>
        <v>0</v>
      </c>
      <c r="AI92" s="9" t="e">
        <f t="shared" si="24"/>
        <v>#REF!</v>
      </c>
      <c r="AJ92" s="36">
        <f>IF(AA92=1,IFERROR(S92/VLOOKUP(F92,[2]战队统计表!A:C,3,0),0),0)</f>
        <v>0.45556834046731409</v>
      </c>
      <c r="AK92" s="34">
        <f t="shared" si="18"/>
        <v>0.54443165953268591</v>
      </c>
      <c r="AL92" s="2">
        <f>IF(D92="顾问",_xlfn.XLOOKUP(F92,[2]战队统计表!A:A,[2]战队统计表!H:H,0),"")</f>
        <v>1042.9000000000001</v>
      </c>
    </row>
    <row r="93" spans="1:38" ht="16.5" x14ac:dyDescent="0.2">
      <c r="A93" s="28" t="s">
        <v>30</v>
      </c>
      <c r="B93" s="29" t="s">
        <v>124</v>
      </c>
      <c r="C93" s="30" t="s">
        <v>129</v>
      </c>
      <c r="D93" s="31" t="s">
        <v>6</v>
      </c>
      <c r="E93" s="31" t="s">
        <v>131</v>
      </c>
      <c r="F93" s="2" t="str">
        <f t="shared" si="13"/>
        <v>荣华南路+赢销队</v>
      </c>
      <c r="G93" s="2" t="str">
        <f>IFERROR(_xlfn.XLOOKUP(B93,#REF!,#REF!,0),"")</f>
        <v/>
      </c>
      <c r="H93" s="3" t="e">
        <f>_xlfn.XLOOKUP(B93,#REF!,#REF!,0)</f>
        <v>#REF!</v>
      </c>
      <c r="I93" s="3">
        <f>_xlfn.XLOOKUP(E93,[2]新店!B:B,[2]新店!E:E,0)</f>
        <v>0</v>
      </c>
      <c r="J93" s="3">
        <f>_xlfn.XLOOKUP(E93,[2]新店!B:B,[2]新店!F:F,0)</f>
        <v>0</v>
      </c>
      <c r="K93" s="4" t="e">
        <f>IF(H93="新店一阶段",LOOKUP(I93,[2]②判断标准!$M$9:$M$12,[2]②判断标准!$O$9:$O$12),0)</f>
        <v>#REF!</v>
      </c>
      <c r="L93" s="5">
        <f t="shared" si="19"/>
        <v>22107.200000000001</v>
      </c>
      <c r="M93" s="6">
        <f>_xlfn.XLOOKUP(E93,[2]新店!B:B,[2]新店!G:G,0)</f>
        <v>0</v>
      </c>
      <c r="N93" s="7" t="str">
        <f>LOOKUP(M93,[2]②判断标准!$M$1:$M$4,[2]②判断标准!$O$1:$O$4)</f>
        <v>同老店</v>
      </c>
      <c r="O93" s="6">
        <f>_xlfn.XLOOKUP(E93,[2]新店!B:B,[2]新店!H:H,0)</f>
        <v>0</v>
      </c>
      <c r="P93" s="6">
        <f t="shared" si="20"/>
        <v>22107.200000000001</v>
      </c>
      <c r="Q93" s="2">
        <f>_xlfn.XLOOKUP(E93,[2]考勤!D:D,[2]考勤!AM:AM,0)</f>
        <v>30</v>
      </c>
      <c r="S93" s="2">
        <f t="shared" si="14"/>
        <v>70193.2</v>
      </c>
      <c r="T93" s="2">
        <v>22107.200000000001</v>
      </c>
      <c r="U93" s="2">
        <v>47000</v>
      </c>
      <c r="V93" s="2">
        <v>1086</v>
      </c>
      <c r="W93" s="32">
        <f>_xlfn.XLOOKUP(E93,[2]项目数!C:C,[2]项目数!E:E,0)</f>
        <v>24582.51</v>
      </c>
      <c r="X93" s="32">
        <f>_xlfn.XLOOKUP(E93,[2]项目数!C:C,[2]项目数!D:D,0)</f>
        <v>100</v>
      </c>
      <c r="Y93" s="2">
        <f>_xlfn.XLOOKUP(E93,[2]项目数!C:C,[2]项目数!F:F,0)</f>
        <v>1118</v>
      </c>
      <c r="Z93" s="33">
        <f t="shared" si="15"/>
        <v>1</v>
      </c>
      <c r="AA93" s="33">
        <f t="shared" si="16"/>
        <v>1</v>
      </c>
      <c r="AB93" s="2">
        <f>_xlfn.XLOOKUP(F93,[2]战队统计表!A:A,[2]战队统计表!B:B,0)</f>
        <v>3</v>
      </c>
      <c r="AC93" s="2" t="str">
        <f t="shared" si="21"/>
        <v/>
      </c>
      <c r="AD93" s="8">
        <f>IF(AC93="",_xlfn.XLOOKUP(F93,[2]战队统计表!A:A,[2]战队统计表!D:D,0),0)</f>
        <v>0.06</v>
      </c>
      <c r="AE93" s="34">
        <f>IF(AND(E93="T区",E93="门店T区"),"",IF(AC93="",0,LOOKUP(S93,[2]②判断标准!$B$16:$B$20,[2]②判断标准!$D$16:$D$20)))</f>
        <v>0</v>
      </c>
      <c r="AF93" s="34">
        <f t="shared" si="17"/>
        <v>0.06</v>
      </c>
      <c r="AG93" s="9" t="e">
        <f t="shared" si="22"/>
        <v>#REF!</v>
      </c>
      <c r="AH93" s="35">
        <f t="shared" si="23"/>
        <v>1741.3500000000001</v>
      </c>
      <c r="AI93" s="9" t="e">
        <f t="shared" si="24"/>
        <v>#REF!</v>
      </c>
      <c r="AJ93" s="36">
        <f>IF(AA93=1,IFERROR(S93/VLOOKUP(F93,[2]战队统计表!A:C,3,0),0),0)</f>
        <v>0.53844832082968963</v>
      </c>
      <c r="AK93" s="34" t="str">
        <f t="shared" si="18"/>
        <v/>
      </c>
      <c r="AL93" s="2" t="str">
        <f>IF(D93="顾问",_xlfn.XLOOKUP(F93,[2]战队统计表!A:A,[2]战队统计表!H:H,0),"")</f>
        <v/>
      </c>
    </row>
    <row r="94" spans="1:38" ht="16.5" x14ac:dyDescent="0.2">
      <c r="A94" s="28" t="s">
        <v>30</v>
      </c>
      <c r="B94" s="29" t="s">
        <v>124</v>
      </c>
      <c r="C94" s="30" t="s">
        <v>129</v>
      </c>
      <c r="D94" s="31" t="s">
        <v>6</v>
      </c>
      <c r="E94" s="31" t="s">
        <v>132</v>
      </c>
      <c r="F94" s="2" t="str">
        <f t="shared" si="13"/>
        <v>荣华南路+赢销队</v>
      </c>
      <c r="G94" s="2" t="str">
        <f>IFERROR(_xlfn.XLOOKUP(B94,#REF!,#REF!,0),"")</f>
        <v/>
      </c>
      <c r="H94" s="3" t="e">
        <f>_xlfn.XLOOKUP(B94,#REF!,#REF!,0)</f>
        <v>#REF!</v>
      </c>
      <c r="I94" s="3">
        <f>_xlfn.XLOOKUP(E94,[2]新店!B:B,[2]新店!E:E,0)</f>
        <v>0</v>
      </c>
      <c r="J94" s="3">
        <f>_xlfn.XLOOKUP(E94,[2]新店!B:B,[2]新店!F:F,0)</f>
        <v>0</v>
      </c>
      <c r="K94" s="4" t="e">
        <f>IF(H94="新店一阶段",LOOKUP(I94,[2]②判断标准!$M$9:$M$12,[2]②判断标准!$O$9:$O$12),0)</f>
        <v>#REF!</v>
      </c>
      <c r="L94" s="5">
        <f t="shared" si="19"/>
        <v>780</v>
      </c>
      <c r="M94" s="6">
        <f>_xlfn.XLOOKUP(E94,[2]新店!B:B,[2]新店!G:G,0)</f>
        <v>0</v>
      </c>
      <c r="N94" s="7" t="str">
        <f>LOOKUP(M94,[2]②判断标准!$M$1:$M$4,[2]②判断标准!$O$1:$O$4)</f>
        <v>同老店</v>
      </c>
      <c r="O94" s="6">
        <f>_xlfn.XLOOKUP(E94,[2]新店!B:B,[2]新店!H:H,0)</f>
        <v>0</v>
      </c>
      <c r="P94" s="6">
        <f t="shared" si="20"/>
        <v>780</v>
      </c>
      <c r="Q94" s="2">
        <f>_xlfn.XLOOKUP(E94,[2]考勤!D:D,[2]考勤!AM:AM,0)</f>
        <v>30</v>
      </c>
      <c r="S94" s="2">
        <f t="shared" si="14"/>
        <v>780</v>
      </c>
      <c r="T94" s="2">
        <v>780</v>
      </c>
      <c r="U94" s="2">
        <v>0</v>
      </c>
      <c r="V94" s="2">
        <v>0</v>
      </c>
      <c r="W94" s="32">
        <f>_xlfn.XLOOKUP(E94,[2]项目数!C:C,[2]项目数!E:E,0)</f>
        <v>10752.47</v>
      </c>
      <c r="X94" s="32">
        <f>_xlfn.XLOOKUP(E94,[2]项目数!C:C,[2]项目数!D:D,0)</f>
        <v>120.5</v>
      </c>
      <c r="Y94" s="2">
        <f>_xlfn.XLOOKUP(E94,[2]项目数!C:C,[2]项目数!F:F,0)</f>
        <v>1606.5</v>
      </c>
      <c r="Z94" s="33">
        <f t="shared" si="15"/>
        <v>1</v>
      </c>
      <c r="AA94" s="33">
        <f t="shared" si="16"/>
        <v>1</v>
      </c>
      <c r="AB94" s="2">
        <f>_xlfn.XLOOKUP(F94,[2]战队统计表!A:A,[2]战队统计表!B:B,0)</f>
        <v>3</v>
      </c>
      <c r="AC94" s="2" t="str">
        <f t="shared" si="21"/>
        <v/>
      </c>
      <c r="AD94" s="8">
        <f>IF(AC94="",_xlfn.XLOOKUP(F94,[2]战队统计表!A:A,[2]战队统计表!D:D,0),0)</f>
        <v>0.06</v>
      </c>
      <c r="AE94" s="34">
        <f>IF(AND(E94="T区",E94="门店T区"),"",IF(AC94="",0,LOOKUP(S94,[2]②判断标准!$B$16:$B$20,[2]②判断标准!$D$16:$D$20)))</f>
        <v>0</v>
      </c>
      <c r="AF94" s="34">
        <f t="shared" si="17"/>
        <v>0.06</v>
      </c>
      <c r="AG94" s="9" t="e">
        <f t="shared" si="22"/>
        <v>#REF!</v>
      </c>
      <c r="AH94" s="35">
        <f t="shared" si="23"/>
        <v>0</v>
      </c>
      <c r="AI94" s="9" t="e">
        <f t="shared" si="24"/>
        <v>#REF!</v>
      </c>
      <c r="AJ94" s="36">
        <f>IF(AA94=1,IFERROR(S94/VLOOKUP(F94,[2]战队统计表!A:C,3,0),0),0)</f>
        <v>5.9833387029962718E-3</v>
      </c>
      <c r="AK94" s="34" t="str">
        <f t="shared" si="18"/>
        <v/>
      </c>
      <c r="AL94" s="2" t="str">
        <f>IF(D94="顾问",_xlfn.XLOOKUP(F94,[2]战队统计表!A:A,[2]战队统计表!H:H,0),"")</f>
        <v/>
      </c>
    </row>
    <row r="95" spans="1:38" ht="16.5" x14ac:dyDescent="0.2">
      <c r="A95" s="28" t="s">
        <v>30</v>
      </c>
      <c r="B95" s="29" t="s">
        <v>124</v>
      </c>
      <c r="C95" s="30" t="s">
        <v>36</v>
      </c>
      <c r="D95" s="31" t="s">
        <v>36</v>
      </c>
      <c r="E95" s="31" t="s">
        <v>36</v>
      </c>
      <c r="F95" s="2" t="str">
        <f t="shared" si="13"/>
        <v>荣华南路+T区</v>
      </c>
      <c r="G95" s="2" t="str">
        <f>IFERROR(_xlfn.XLOOKUP(B95,#REF!,#REF!,0),"")</f>
        <v/>
      </c>
      <c r="H95" s="3" t="e">
        <f>_xlfn.XLOOKUP(B95,#REF!,#REF!,0)</f>
        <v>#REF!</v>
      </c>
      <c r="I95" s="3">
        <f>_xlfn.XLOOKUP(E95,[2]新店!B:B,[2]新店!E:E,0)</f>
        <v>0</v>
      </c>
      <c r="J95" s="3">
        <f>_xlfn.XLOOKUP(E95,[2]新店!B:B,[2]新店!F:F,0)</f>
        <v>0</v>
      </c>
      <c r="K95" s="4" t="e">
        <f>IF(H95="新店一阶段",LOOKUP(I95,[2]②判断标准!$M$9:$M$12,[2]②判断标准!$O$9:$O$12),0)</f>
        <v>#REF!</v>
      </c>
      <c r="L95" s="5">
        <f t="shared" si="19"/>
        <v>0</v>
      </c>
      <c r="M95" s="6">
        <f>_xlfn.XLOOKUP(E95,[2]新店!B:B,[2]新店!G:G,0)</f>
        <v>0</v>
      </c>
      <c r="N95" s="7" t="str">
        <f>LOOKUP(M95,[2]②判断标准!$M$1:$M$4,[2]②判断标准!$O$1:$O$4)</f>
        <v>同老店</v>
      </c>
      <c r="O95" s="6">
        <f>_xlfn.XLOOKUP(E95,[2]新店!B:B,[2]新店!H:H,0)</f>
        <v>0</v>
      </c>
      <c r="P95" s="6">
        <f t="shared" si="20"/>
        <v>0</v>
      </c>
      <c r="Q95" s="2">
        <f>_xlfn.XLOOKUP(E95,[2]考勤!D:D,[2]考勤!AM:AM,0)</f>
        <v>0</v>
      </c>
      <c r="S95" s="2">
        <f t="shared" si="14"/>
        <v>0</v>
      </c>
      <c r="T95" s="2">
        <v>0</v>
      </c>
      <c r="U95" s="2">
        <v>0</v>
      </c>
      <c r="V95" s="2">
        <v>0</v>
      </c>
      <c r="W95" s="32">
        <f>_xlfn.XLOOKUP(E95,[2]项目数!C:C,[2]项目数!E:E,0)</f>
        <v>0</v>
      </c>
      <c r="X95" s="32">
        <f>_xlfn.XLOOKUP(E95,[2]项目数!C:C,[2]项目数!D:D,0)</f>
        <v>0</v>
      </c>
      <c r="Y95" s="2">
        <f>_xlfn.XLOOKUP(E95,[2]项目数!C:C,[2]项目数!F:F,0)</f>
        <v>0</v>
      </c>
      <c r="Z95" s="33" t="str">
        <f t="shared" si="15"/>
        <v>不属于战队</v>
      </c>
      <c r="AA95" s="33">
        <f t="shared" si="16"/>
        <v>0</v>
      </c>
      <c r="AB95" s="2">
        <f>_xlfn.XLOOKUP(F95,[2]战队统计表!A:A,[2]战队统计表!B:B,0)</f>
        <v>0</v>
      </c>
      <c r="AC95" s="2">
        <f t="shared" si="21"/>
        <v>1</v>
      </c>
      <c r="AD95" s="8">
        <f>IF(AC95="",_xlfn.XLOOKUP(F95,[2]战队统计表!A:A,[2]战队统计表!D:D,0),0)</f>
        <v>0</v>
      </c>
      <c r="AE95" s="34">
        <f>IF(AND(E95="T区",E95="门店T区"),"",IF(AC95="",0,LOOKUP(S95,[2]②判断标准!$B$16:$B$20,[2]②判断标准!$D$16:$D$20)))</f>
        <v>0</v>
      </c>
      <c r="AF95" s="34">
        <f t="shared" si="17"/>
        <v>0</v>
      </c>
      <c r="AG95" s="9" t="e">
        <f t="shared" si="22"/>
        <v>#REF!</v>
      </c>
      <c r="AH95" s="35">
        <f t="shared" si="23"/>
        <v>0</v>
      </c>
      <c r="AI95" s="9" t="e">
        <f t="shared" si="24"/>
        <v>#REF!</v>
      </c>
      <c r="AJ95" s="36">
        <f>IF(AA95=1,IFERROR(S95/VLOOKUP(F95,[2]战队统计表!A:C,3,0),0),0)</f>
        <v>0</v>
      </c>
      <c r="AK95" s="34" t="str">
        <f t="shared" si="18"/>
        <v/>
      </c>
      <c r="AL95" s="2" t="str">
        <f>IF(D95="顾问",_xlfn.XLOOKUP(F95,[2]战队统计表!A:A,[2]战队统计表!H:H,0),"")</f>
        <v/>
      </c>
    </row>
    <row r="96" spans="1:38" ht="16.5" x14ac:dyDescent="0.2">
      <c r="A96" s="28" t="s">
        <v>30</v>
      </c>
      <c r="B96" s="29" t="s">
        <v>124</v>
      </c>
      <c r="C96" s="38" t="s">
        <v>42</v>
      </c>
      <c r="D96" s="39" t="s">
        <v>42</v>
      </c>
      <c r="E96" s="39" t="s">
        <v>42</v>
      </c>
      <c r="F96" s="2" t="str">
        <f t="shared" si="13"/>
        <v>荣华南路+门店T区</v>
      </c>
      <c r="G96" s="2" t="str">
        <f>IFERROR(_xlfn.XLOOKUP(B96,#REF!,#REF!,0),"")</f>
        <v/>
      </c>
      <c r="H96" s="3" t="e">
        <f>_xlfn.XLOOKUP(B96,#REF!,#REF!,0)</f>
        <v>#REF!</v>
      </c>
      <c r="I96" s="3">
        <f>_xlfn.XLOOKUP(E96,[2]新店!B:B,[2]新店!E:E,0)</f>
        <v>0</v>
      </c>
      <c r="J96" s="3">
        <f>_xlfn.XLOOKUP(E96,[2]新店!B:B,[2]新店!F:F,0)</f>
        <v>0</v>
      </c>
      <c r="K96" s="4" t="e">
        <f>IF(H96="新店一阶段",LOOKUP(I96,[2]②判断标准!$M$9:$M$12,[2]②判断标准!$O$9:$O$12),0)</f>
        <v>#REF!</v>
      </c>
      <c r="L96" s="5">
        <f t="shared" si="19"/>
        <v>80</v>
      </c>
      <c r="M96" s="6">
        <f>_xlfn.XLOOKUP(E96,[2]新店!B:B,[2]新店!G:G,0)</f>
        <v>0</v>
      </c>
      <c r="N96" s="7" t="str">
        <f>LOOKUP(M96,[2]②判断标准!$M$1:$M$4,[2]②判断标准!$O$1:$O$4)</f>
        <v>同老店</v>
      </c>
      <c r="O96" s="6">
        <f>_xlfn.XLOOKUP(E96,[2]新店!B:B,[2]新店!H:H,0)</f>
        <v>0</v>
      </c>
      <c r="P96" s="6">
        <f t="shared" si="20"/>
        <v>80</v>
      </c>
      <c r="Q96" s="2">
        <f>_xlfn.XLOOKUP(E96,[2]考勤!D:D,[2]考勤!AM:AM,0)</f>
        <v>0</v>
      </c>
      <c r="S96" s="2">
        <f t="shared" si="14"/>
        <v>80</v>
      </c>
      <c r="T96" s="2">
        <v>80</v>
      </c>
      <c r="U96" s="2">
        <v>0</v>
      </c>
      <c r="V96" s="2">
        <v>0</v>
      </c>
      <c r="W96" s="32">
        <f>_xlfn.XLOOKUP(E96,[2]项目数!C:C,[2]项目数!E:E,0)</f>
        <v>0</v>
      </c>
      <c r="X96" s="32">
        <f>_xlfn.XLOOKUP(E96,[2]项目数!C:C,[2]项目数!D:D,0)</f>
        <v>0</v>
      </c>
      <c r="Y96" s="2">
        <f>_xlfn.XLOOKUP(E96,[2]项目数!C:C,[2]项目数!F:F,0)</f>
        <v>0</v>
      </c>
      <c r="Z96" s="33">
        <f t="shared" si="15"/>
        <v>1</v>
      </c>
      <c r="AA96" s="33">
        <f t="shared" si="16"/>
        <v>0</v>
      </c>
      <c r="AB96" s="2">
        <f>_xlfn.XLOOKUP(F96,[2]战队统计表!A:A,[2]战队统计表!B:B,0)</f>
        <v>0</v>
      </c>
      <c r="AC96" s="2">
        <f t="shared" si="21"/>
        <v>1</v>
      </c>
      <c r="AD96" s="8">
        <f>IF(AC96="",_xlfn.XLOOKUP(F96,[2]战队统计表!A:A,[2]战队统计表!D:D,0),0)</f>
        <v>0</v>
      </c>
      <c r="AE96" s="34">
        <f>IF(AND(E96="T区",E96="门店T区"),"",IF(AC96="",0,LOOKUP(S96,[2]②判断标准!$B$16:$B$20,[2]②判断标准!$D$16:$D$20)))</f>
        <v>0</v>
      </c>
      <c r="AF96" s="34">
        <f t="shared" si="17"/>
        <v>0</v>
      </c>
      <c r="AG96" s="9" t="e">
        <f t="shared" si="22"/>
        <v>#REF!</v>
      </c>
      <c r="AH96" s="35">
        <f t="shared" si="23"/>
        <v>0</v>
      </c>
      <c r="AI96" s="9" t="e">
        <f t="shared" si="24"/>
        <v>#REF!</v>
      </c>
      <c r="AJ96" s="36">
        <f>IF(AA96=1,IFERROR(S96/VLOOKUP(F96,[2]战队统计表!A:C,3,0),0),0)</f>
        <v>0</v>
      </c>
      <c r="AK96" s="34" t="str">
        <f t="shared" si="18"/>
        <v/>
      </c>
      <c r="AL96" s="2" t="str">
        <f>IF(D96="顾问",_xlfn.XLOOKUP(F96,[2]战队统计表!A:A,[2]战队统计表!H:H,0),"")</f>
        <v/>
      </c>
    </row>
    <row r="97" spans="1:38" ht="16.5" x14ac:dyDescent="0.2">
      <c r="A97" s="28" t="s">
        <v>30</v>
      </c>
      <c r="B97" s="29" t="s">
        <v>133</v>
      </c>
      <c r="C97" s="30" t="s">
        <v>134</v>
      </c>
      <c r="D97" s="31" t="s">
        <v>32</v>
      </c>
      <c r="E97" s="54" t="s">
        <v>135</v>
      </c>
      <c r="F97" s="2" t="str">
        <f t="shared" si="13"/>
        <v>融创+胜羽队</v>
      </c>
      <c r="G97" s="2" t="str">
        <f>IFERROR(_xlfn.XLOOKUP(B97,#REF!,#REF!,0),"")</f>
        <v/>
      </c>
      <c r="H97" s="3" t="e">
        <f>_xlfn.XLOOKUP(B97,#REF!,#REF!,0)</f>
        <v>#REF!</v>
      </c>
      <c r="I97" s="3">
        <f>_xlfn.XLOOKUP(E97,[2]新店!B:B,[2]新店!E:E,0)</f>
        <v>0</v>
      </c>
      <c r="J97" s="3">
        <f>_xlfn.XLOOKUP(E97,[2]新店!B:B,[2]新店!F:F,0)</f>
        <v>0</v>
      </c>
      <c r="K97" s="4" t="e">
        <f>IF(H97="新店一阶段",LOOKUP(I97,[2]②判断标准!$M$9:$M$12,[2]②判断标准!$O$9:$O$12),0)</f>
        <v>#REF!</v>
      </c>
      <c r="L97" s="5">
        <f t="shared" si="19"/>
        <v>19748</v>
      </c>
      <c r="M97" s="6">
        <f>_xlfn.XLOOKUP(E97,[2]新店!B:B,[2]新店!G:G,0)</f>
        <v>0</v>
      </c>
      <c r="N97" s="7" t="str">
        <f>LOOKUP(M97,[2]②判断标准!$M$1:$M$4,[2]②判断标准!$O$1:$O$4)</f>
        <v>同老店</v>
      </c>
      <c r="O97" s="6">
        <f>_xlfn.XLOOKUP(E97,[2]新店!B:B,[2]新店!H:H,0)</f>
        <v>0</v>
      </c>
      <c r="P97" s="6">
        <f t="shared" si="20"/>
        <v>19748</v>
      </c>
      <c r="Q97" s="2">
        <f>_xlfn.XLOOKUP(E97,[2]考勤!D:D,[2]考勤!AM:AM,0)</f>
        <v>30</v>
      </c>
      <c r="S97" s="2">
        <f t="shared" si="14"/>
        <v>63068</v>
      </c>
      <c r="T97" s="2">
        <v>19748</v>
      </c>
      <c r="U97" s="2">
        <v>43320</v>
      </c>
      <c r="V97" s="2">
        <v>0</v>
      </c>
      <c r="W97" s="32">
        <f>_xlfn.XLOOKUP(E97,[2]项目数!C:C,[2]项目数!E:E,0)</f>
        <v>16155.64</v>
      </c>
      <c r="X97" s="32">
        <f>_xlfn.XLOOKUP(E97,[2]项目数!C:C,[2]项目数!D:D,0)</f>
        <v>84</v>
      </c>
      <c r="Y97" s="2">
        <f>_xlfn.XLOOKUP(E97,[2]项目数!C:C,[2]项目数!F:F,0)</f>
        <v>942</v>
      </c>
      <c r="Z97" s="33">
        <f t="shared" si="15"/>
        <v>1</v>
      </c>
      <c r="AA97" s="33">
        <f t="shared" si="16"/>
        <v>1</v>
      </c>
      <c r="AB97" s="2">
        <f>_xlfn.XLOOKUP(F97,[2]战队统计表!A:A,[2]战队统计表!B:B,0)</f>
        <v>3</v>
      </c>
      <c r="AC97" s="2" t="str">
        <f t="shared" si="21"/>
        <v/>
      </c>
      <c r="AD97" s="8">
        <f>IF(AC97="",_xlfn.XLOOKUP(F97,[2]战队统计表!A:A,[2]战队统计表!D:D,0),0)</f>
        <v>0.04</v>
      </c>
      <c r="AE97" s="34">
        <f>IF(AND(E97="T区",E97="门店T区"),"",IF(AC97="",0,LOOKUP(S97,[2]②判断标准!$B$16:$B$20,[2]②判断标准!$D$16:$D$20)))</f>
        <v>0</v>
      </c>
      <c r="AF97" s="34">
        <f t="shared" si="17"/>
        <v>0.04</v>
      </c>
      <c r="AG97" s="9" t="e">
        <f t="shared" si="22"/>
        <v>#REF!</v>
      </c>
      <c r="AH97" s="35">
        <f t="shared" si="23"/>
        <v>1070.0039999999999</v>
      </c>
      <c r="AI97" s="9" t="e">
        <f t="shared" si="24"/>
        <v>#REF!</v>
      </c>
      <c r="AJ97" s="36">
        <f>IF(AA97=1,IFERROR(S97/VLOOKUP(F97,[2]战队统计表!A:C,3,0),0),0)</f>
        <v>0.7635166218735624</v>
      </c>
      <c r="AK97" s="34">
        <f t="shared" si="18"/>
        <v>0.2364833781264376</v>
      </c>
      <c r="AL97" s="2">
        <f>IF(D97="顾问",_xlfn.XLOOKUP(F97,[2]战队统计表!A:A,[2]战队统计表!H:H,0),"")</f>
        <v>0</v>
      </c>
    </row>
    <row r="98" spans="1:38" ht="16.5" x14ac:dyDescent="0.2">
      <c r="A98" s="28" t="s">
        <v>30</v>
      </c>
      <c r="B98" s="29" t="s">
        <v>133</v>
      </c>
      <c r="C98" s="30" t="s">
        <v>134</v>
      </c>
      <c r="D98" s="31" t="s">
        <v>6</v>
      </c>
      <c r="E98" s="54" t="s">
        <v>136</v>
      </c>
      <c r="F98" s="2" t="str">
        <f t="shared" si="13"/>
        <v>融创+胜羽队</v>
      </c>
      <c r="G98" s="2" t="str">
        <f>IFERROR(_xlfn.XLOOKUP(B98,#REF!,#REF!,0),"")</f>
        <v/>
      </c>
      <c r="H98" s="3" t="e">
        <f>_xlfn.XLOOKUP(B98,#REF!,#REF!,0)</f>
        <v>#REF!</v>
      </c>
      <c r="I98" s="3">
        <f>_xlfn.XLOOKUP(E98,[2]新店!B:B,[2]新店!E:E,0)</f>
        <v>0</v>
      </c>
      <c r="J98" s="3">
        <f>_xlfn.XLOOKUP(E98,[2]新店!B:B,[2]新店!F:F,0)</f>
        <v>0</v>
      </c>
      <c r="K98" s="4" t="e">
        <f>IF(H98="新店一阶段",LOOKUP(I98,[2]②判断标准!$M$9:$M$12,[2]②判断标准!$O$9:$O$12),0)</f>
        <v>#REF!</v>
      </c>
      <c r="L98" s="5">
        <f t="shared" si="19"/>
        <v>5924</v>
      </c>
      <c r="M98" s="6">
        <f>_xlfn.XLOOKUP(E98,[2]新店!B:B,[2]新店!G:G,0)</f>
        <v>0</v>
      </c>
      <c r="N98" s="7" t="str">
        <f>LOOKUP(M98,[2]②判断标准!$M$1:$M$4,[2]②判断标准!$O$1:$O$4)</f>
        <v>同老店</v>
      </c>
      <c r="O98" s="6">
        <f>_xlfn.XLOOKUP(E98,[2]新店!B:B,[2]新店!H:H,0)</f>
        <v>0</v>
      </c>
      <c r="P98" s="6">
        <f t="shared" si="20"/>
        <v>5924</v>
      </c>
      <c r="Q98" s="2">
        <f>_xlfn.XLOOKUP(E98,[2]考勤!D:D,[2]考勤!AM:AM,0)</f>
        <v>30</v>
      </c>
      <c r="S98" s="2">
        <f t="shared" si="14"/>
        <v>19534</v>
      </c>
      <c r="T98" s="2">
        <v>5924</v>
      </c>
      <c r="U98" s="2">
        <v>12990</v>
      </c>
      <c r="V98" s="2">
        <v>620</v>
      </c>
      <c r="W98" s="32">
        <f>_xlfn.XLOOKUP(E98,[2]项目数!C:C,[2]项目数!E:E,0)</f>
        <v>16292.1</v>
      </c>
      <c r="X98" s="32">
        <f>_xlfn.XLOOKUP(E98,[2]项目数!C:C,[2]项目数!D:D,0)</f>
        <v>80</v>
      </c>
      <c r="Y98" s="2">
        <f>_xlfn.XLOOKUP(E98,[2]项目数!C:C,[2]项目数!F:F,0)</f>
        <v>967</v>
      </c>
      <c r="Z98" s="33">
        <f t="shared" si="15"/>
        <v>1</v>
      </c>
      <c r="AA98" s="33">
        <f t="shared" si="16"/>
        <v>1</v>
      </c>
      <c r="AB98" s="2">
        <f>_xlfn.XLOOKUP(F98,[2]战队统计表!A:A,[2]战队统计表!B:B,0)</f>
        <v>3</v>
      </c>
      <c r="AC98" s="2" t="str">
        <f t="shared" si="21"/>
        <v/>
      </c>
      <c r="AD98" s="8">
        <f>IF(AC98="",_xlfn.XLOOKUP(F98,[2]战队统计表!A:A,[2]战队统计表!D:D,0),0)</f>
        <v>0.04</v>
      </c>
      <c r="AE98" s="34">
        <f>IF(AND(E98="T区",E98="门店T区"),"",IF(AC98="",0,LOOKUP(S98,[2]②判断标准!$B$16:$B$20,[2]②判断标准!$D$16:$D$20)))</f>
        <v>0</v>
      </c>
      <c r="AF98" s="34">
        <f t="shared" si="17"/>
        <v>0.04</v>
      </c>
      <c r="AG98" s="9" t="e">
        <f t="shared" si="22"/>
        <v>#REF!</v>
      </c>
      <c r="AH98" s="35">
        <f t="shared" si="23"/>
        <v>320.85300000000001</v>
      </c>
      <c r="AI98" s="9" t="e">
        <f t="shared" si="24"/>
        <v>#REF!</v>
      </c>
      <c r="AJ98" s="36">
        <f>IF(AA98=1,IFERROR(S98/VLOOKUP(F98,[2]战队统计表!A:C,3,0),0),0)</f>
        <v>0.2364833781264376</v>
      </c>
      <c r="AK98" s="34" t="str">
        <f t="shared" si="18"/>
        <v/>
      </c>
      <c r="AL98" s="2" t="str">
        <f>IF(D98="顾问",_xlfn.XLOOKUP(F98,[2]战队统计表!A:A,[2]战队统计表!H:H,0),"")</f>
        <v/>
      </c>
    </row>
    <row r="99" spans="1:38" ht="16.5" x14ac:dyDescent="0.2">
      <c r="A99" s="28" t="s">
        <v>30</v>
      </c>
      <c r="B99" s="29" t="s">
        <v>133</v>
      </c>
      <c r="C99" s="30" t="s">
        <v>134</v>
      </c>
      <c r="D99" s="31" t="s">
        <v>6</v>
      </c>
      <c r="E99" s="54" t="s">
        <v>137</v>
      </c>
      <c r="F99" s="2" t="str">
        <f t="shared" si="13"/>
        <v>融创+胜羽队</v>
      </c>
      <c r="G99" s="2" t="str">
        <f>IFERROR(_xlfn.XLOOKUP(B99,#REF!,#REF!,0),"")</f>
        <v/>
      </c>
      <c r="H99" s="3" t="e">
        <f>_xlfn.XLOOKUP(B99,#REF!,#REF!,0)</f>
        <v>#REF!</v>
      </c>
      <c r="I99" s="3">
        <f>_xlfn.XLOOKUP(E99,[2]新店!B:B,[2]新店!E:E,0)</f>
        <v>0</v>
      </c>
      <c r="J99" s="3">
        <f>_xlfn.XLOOKUP(E99,[2]新店!B:B,[2]新店!F:F,0)</f>
        <v>0</v>
      </c>
      <c r="K99" s="4" t="e">
        <f>IF(H99="新店一阶段",LOOKUP(I99,[2]②判断标准!$M$9:$M$12,[2]②判断标准!$O$9:$O$12),0)</f>
        <v>#REF!</v>
      </c>
      <c r="L99" s="5">
        <f t="shared" si="19"/>
        <v>0</v>
      </c>
      <c r="M99" s="6">
        <f>_xlfn.XLOOKUP(E99,[2]新店!B:B,[2]新店!G:G,0)</f>
        <v>0</v>
      </c>
      <c r="N99" s="7" t="str">
        <f>LOOKUP(M99,[2]②判断标准!$M$1:$M$4,[2]②判断标准!$O$1:$O$4)</f>
        <v>同老店</v>
      </c>
      <c r="O99" s="6">
        <f>_xlfn.XLOOKUP(E99,[2]新店!B:B,[2]新店!H:H,0)</f>
        <v>0</v>
      </c>
      <c r="P99" s="6">
        <f t="shared" si="20"/>
        <v>0</v>
      </c>
      <c r="Q99" s="2">
        <f>_xlfn.XLOOKUP(E99,[2]考勤!D:D,[2]考勤!AM:AM,0)</f>
        <v>30</v>
      </c>
      <c r="S99" s="2">
        <f t="shared" si="14"/>
        <v>0</v>
      </c>
      <c r="T99" s="2">
        <v>0</v>
      </c>
      <c r="U99" s="2">
        <v>0</v>
      </c>
      <c r="V99" s="2">
        <v>0</v>
      </c>
      <c r="W99" s="32">
        <f>_xlfn.XLOOKUP(E99,[2]项目数!C:C,[2]项目数!E:E,0)</f>
        <v>11615.04</v>
      </c>
      <c r="X99" s="32">
        <f>_xlfn.XLOOKUP(E99,[2]项目数!C:C,[2]项目数!D:D,0)</f>
        <v>83</v>
      </c>
      <c r="Y99" s="2">
        <f>_xlfn.XLOOKUP(E99,[2]项目数!C:C,[2]项目数!F:F,0)</f>
        <v>1096</v>
      </c>
      <c r="Z99" s="33">
        <f t="shared" si="15"/>
        <v>1</v>
      </c>
      <c r="AA99" s="33">
        <f t="shared" si="16"/>
        <v>1</v>
      </c>
      <c r="AB99" s="2">
        <f>_xlfn.XLOOKUP(F99,[2]战队统计表!A:A,[2]战队统计表!B:B,0)</f>
        <v>3</v>
      </c>
      <c r="AC99" s="2" t="str">
        <f t="shared" si="21"/>
        <v/>
      </c>
      <c r="AD99" s="8">
        <f>IF(AC99="",_xlfn.XLOOKUP(F99,[2]战队统计表!A:A,[2]战队统计表!D:D,0),0)</f>
        <v>0.04</v>
      </c>
      <c r="AE99" s="34">
        <f>IF(AND(E99="T区",E99="门店T区"),"",IF(AC99="",0,LOOKUP(S99,[2]②判断标准!$B$16:$B$20,[2]②判断标准!$D$16:$D$20)))</f>
        <v>0</v>
      </c>
      <c r="AF99" s="34">
        <f t="shared" si="17"/>
        <v>0.04</v>
      </c>
      <c r="AG99" s="9" t="e">
        <f t="shared" si="22"/>
        <v>#REF!</v>
      </c>
      <c r="AH99" s="35">
        <f t="shared" si="23"/>
        <v>0</v>
      </c>
      <c r="AI99" s="9" t="e">
        <f t="shared" si="24"/>
        <v>#REF!</v>
      </c>
      <c r="AJ99" s="36">
        <f>IF(AA99=1,IFERROR(S99/VLOOKUP(F99,[2]战队统计表!A:C,3,0),0),0)</f>
        <v>0</v>
      </c>
      <c r="AK99" s="34" t="str">
        <f t="shared" si="18"/>
        <v/>
      </c>
      <c r="AL99" s="2" t="str">
        <f>IF(D99="顾问",_xlfn.XLOOKUP(F99,[2]战队统计表!A:A,[2]战队统计表!H:H,0),"")</f>
        <v/>
      </c>
    </row>
    <row r="100" spans="1:38" ht="16.5" x14ac:dyDescent="0.2">
      <c r="A100" s="28" t="s">
        <v>30</v>
      </c>
      <c r="B100" s="29" t="str">
        <f>B99</f>
        <v>融创</v>
      </c>
      <c r="C100" s="30" t="s">
        <v>36</v>
      </c>
      <c r="D100" s="31" t="s">
        <v>36</v>
      </c>
      <c r="E100" s="31" t="s">
        <v>36</v>
      </c>
      <c r="F100" s="2" t="str">
        <f t="shared" si="13"/>
        <v>融创+T区</v>
      </c>
      <c r="G100" s="2" t="str">
        <f>IFERROR(_xlfn.XLOOKUP(B100,#REF!,#REF!,0),"")</f>
        <v/>
      </c>
      <c r="H100" s="3" t="e">
        <f>_xlfn.XLOOKUP(B100,#REF!,#REF!,0)</f>
        <v>#REF!</v>
      </c>
      <c r="I100" s="3">
        <f>_xlfn.XLOOKUP(E100,[2]新店!B:B,[2]新店!E:E,0)</f>
        <v>0</v>
      </c>
      <c r="J100" s="3">
        <f>_xlfn.XLOOKUP(E100,[2]新店!B:B,[2]新店!F:F,0)</f>
        <v>0</v>
      </c>
      <c r="K100" s="4" t="e">
        <f>IF(H100="新店一阶段",LOOKUP(I100,[2]②判断标准!$M$9:$M$12,[2]②判断标准!$O$9:$O$12),0)</f>
        <v>#REF!</v>
      </c>
      <c r="L100" s="5">
        <f t="shared" si="19"/>
        <v>0</v>
      </c>
      <c r="M100" s="6">
        <f>_xlfn.XLOOKUP(E100,[2]新店!B:B,[2]新店!G:G,0)</f>
        <v>0</v>
      </c>
      <c r="N100" s="7" t="str">
        <f>LOOKUP(M100,[2]②判断标准!$M$1:$M$4,[2]②判断标准!$O$1:$O$4)</f>
        <v>同老店</v>
      </c>
      <c r="O100" s="6">
        <f>_xlfn.XLOOKUP(E100,[2]新店!B:B,[2]新店!H:H,0)</f>
        <v>0</v>
      </c>
      <c r="P100" s="6">
        <f t="shared" si="20"/>
        <v>0</v>
      </c>
      <c r="Q100" s="2">
        <f>_xlfn.XLOOKUP(E100,[2]考勤!D:D,[2]考勤!AM:AM,0)</f>
        <v>0</v>
      </c>
      <c r="S100" s="2">
        <f t="shared" si="14"/>
        <v>0</v>
      </c>
      <c r="T100" s="2">
        <v>0</v>
      </c>
      <c r="U100" s="2">
        <v>0</v>
      </c>
      <c r="V100" s="2">
        <v>0</v>
      </c>
      <c r="W100" s="32">
        <f>_xlfn.XLOOKUP(E100,[2]项目数!C:C,[2]项目数!E:E,0)</f>
        <v>0</v>
      </c>
      <c r="X100" s="32">
        <f>_xlfn.XLOOKUP(E100,[2]项目数!C:C,[2]项目数!D:D,0)</f>
        <v>0</v>
      </c>
      <c r="Y100" s="2">
        <f>_xlfn.XLOOKUP(E100,[2]项目数!C:C,[2]项目数!F:F,0)</f>
        <v>0</v>
      </c>
      <c r="Z100" s="33" t="str">
        <f t="shared" si="15"/>
        <v>不属于战队</v>
      </c>
      <c r="AA100" s="33">
        <f t="shared" si="16"/>
        <v>0</v>
      </c>
      <c r="AB100" s="2">
        <f>_xlfn.XLOOKUP(F100,[2]战队统计表!A:A,[2]战队统计表!B:B,0)</f>
        <v>0</v>
      </c>
      <c r="AC100" s="2">
        <f t="shared" si="21"/>
        <v>1</v>
      </c>
      <c r="AD100" s="8">
        <f>IF(AC100="",_xlfn.XLOOKUP(F100,[2]战队统计表!A:A,[2]战队统计表!D:D,0),0)</f>
        <v>0</v>
      </c>
      <c r="AE100" s="34">
        <f>IF(AND(E100="T区",E100="门店T区"),"",IF(AC100="",0,LOOKUP(S100,[2]②判断标准!$B$16:$B$20,[2]②判断标准!$D$16:$D$20)))</f>
        <v>0</v>
      </c>
      <c r="AF100" s="34">
        <f t="shared" si="17"/>
        <v>0</v>
      </c>
      <c r="AG100" s="9" t="e">
        <f t="shared" si="22"/>
        <v>#REF!</v>
      </c>
      <c r="AH100" s="35">
        <f t="shared" si="23"/>
        <v>0</v>
      </c>
      <c r="AI100" s="9" t="e">
        <f t="shared" si="24"/>
        <v>#REF!</v>
      </c>
      <c r="AJ100" s="36">
        <f>IF(AA100=1,IFERROR(S100/VLOOKUP(F100,[2]战队统计表!A:C,3,0),0),0)</f>
        <v>0</v>
      </c>
      <c r="AK100" s="34" t="str">
        <f t="shared" si="18"/>
        <v/>
      </c>
      <c r="AL100" s="2" t="str">
        <f>IF(D100="顾问",_xlfn.XLOOKUP(F100,[2]战队统计表!A:A,[2]战队统计表!H:H,0),"")</f>
        <v/>
      </c>
    </row>
    <row r="101" spans="1:38" ht="16.5" x14ac:dyDescent="0.2">
      <c r="A101" s="28" t="s">
        <v>30</v>
      </c>
      <c r="B101" s="29" t="s">
        <v>133</v>
      </c>
      <c r="C101" s="30" t="s">
        <v>139</v>
      </c>
      <c r="D101" s="31" t="s">
        <v>32</v>
      </c>
      <c r="E101" s="31" t="s">
        <v>140</v>
      </c>
      <c r="F101" s="2" t="str">
        <f t="shared" si="13"/>
        <v>融创+太阳队</v>
      </c>
      <c r="G101" s="2" t="str">
        <f>IFERROR(_xlfn.XLOOKUP(B101,#REF!,#REF!,0),"")</f>
        <v/>
      </c>
      <c r="H101" s="3" t="e">
        <f>_xlfn.XLOOKUP(B101,#REF!,#REF!,0)</f>
        <v>#REF!</v>
      </c>
      <c r="I101" s="3">
        <f>_xlfn.XLOOKUP(E101,[2]新店!B:B,[2]新店!E:E,0)</f>
        <v>0</v>
      </c>
      <c r="J101" s="3">
        <f>_xlfn.XLOOKUP(E101,[2]新店!B:B,[2]新店!F:F,0)</f>
        <v>0</v>
      </c>
      <c r="K101" s="4" t="e">
        <f>IF(H101="新店一阶段",LOOKUP(I101,[2]②判断标准!$M$9:$M$12,[2]②判断标准!$O$9:$O$12),0)</f>
        <v>#REF!</v>
      </c>
      <c r="L101" s="5">
        <f t="shared" si="19"/>
        <v>1852</v>
      </c>
      <c r="M101" s="6">
        <f>_xlfn.XLOOKUP(E101,[2]新店!B:B,[2]新店!G:G,0)</f>
        <v>0</v>
      </c>
      <c r="N101" s="7" t="str">
        <f>LOOKUP(M101,[2]②判断标准!$M$1:$M$4,[2]②判断标准!$O$1:$O$4)</f>
        <v>同老店</v>
      </c>
      <c r="O101" s="6">
        <f>_xlfn.XLOOKUP(E101,[2]新店!B:B,[2]新店!H:H,0)</f>
        <v>0</v>
      </c>
      <c r="P101" s="6">
        <f t="shared" si="20"/>
        <v>1852</v>
      </c>
      <c r="Q101" s="2">
        <f>_xlfn.XLOOKUP(E101,[2]考勤!D:D,[2]考勤!AM:AM,0)</f>
        <v>30</v>
      </c>
      <c r="S101" s="2">
        <f t="shared" si="14"/>
        <v>61932</v>
      </c>
      <c r="T101" s="2">
        <v>1852</v>
      </c>
      <c r="U101" s="2">
        <v>60080</v>
      </c>
      <c r="V101" s="2">
        <v>0</v>
      </c>
      <c r="W101" s="32">
        <f>_xlfn.XLOOKUP(E101,[2]项目数!C:C,[2]项目数!E:E,0)</f>
        <v>11027.4</v>
      </c>
      <c r="X101" s="32">
        <f>_xlfn.XLOOKUP(E101,[2]项目数!C:C,[2]项目数!D:D,0)</f>
        <v>72</v>
      </c>
      <c r="Y101" s="2">
        <f>_xlfn.XLOOKUP(E101,[2]项目数!C:C,[2]项目数!F:F,0)</f>
        <v>955</v>
      </c>
      <c r="Z101" s="33">
        <f t="shared" si="15"/>
        <v>1</v>
      </c>
      <c r="AA101" s="33">
        <f t="shared" si="16"/>
        <v>1</v>
      </c>
      <c r="AB101" s="2">
        <f>_xlfn.XLOOKUP(F101,[2]战队统计表!A:A,[2]战队统计表!B:B,0)</f>
        <v>3</v>
      </c>
      <c r="AC101" s="2" t="str">
        <f t="shared" si="21"/>
        <v/>
      </c>
      <c r="AD101" s="8">
        <f>IF(AC101="",_xlfn.XLOOKUP(F101,[2]战队统计表!A:A,[2]战队统计表!D:D,0),0)</f>
        <v>0.06</v>
      </c>
      <c r="AE101" s="34">
        <f>IF(AND(E101="T区",E101="门店T区"),"",IF(AC101="",0,LOOKUP(S101,[2]②判断标准!$B$16:$B$20,[2]②判断标准!$D$16:$D$20)))</f>
        <v>0</v>
      </c>
      <c r="AF101" s="34">
        <f t="shared" si="17"/>
        <v>0.06</v>
      </c>
      <c r="AG101" s="9" t="e">
        <f t="shared" si="22"/>
        <v>#REF!</v>
      </c>
      <c r="AH101" s="35">
        <f t="shared" si="23"/>
        <v>2225.9639999999999</v>
      </c>
      <c r="AI101" s="9" t="e">
        <f t="shared" si="24"/>
        <v>#REF!</v>
      </c>
      <c r="AJ101" s="36">
        <f>IF(AA101=1,IFERROR(S101/VLOOKUP(F101,[2]战队统计表!A:C,3,0),0),0)</f>
        <v>0.46392748792089589</v>
      </c>
      <c r="AK101" s="34">
        <f t="shared" si="18"/>
        <v>0.53607251207910411</v>
      </c>
      <c r="AL101" s="2">
        <f>IF(D101="顾问",_xlfn.XLOOKUP(F101,[2]战队统计表!A:A,[2]战队统计表!H:H,0),"")</f>
        <v>1067.96</v>
      </c>
    </row>
    <row r="102" spans="1:38" ht="16.5" x14ac:dyDescent="0.2">
      <c r="A102" s="28" t="s">
        <v>30</v>
      </c>
      <c r="B102" s="29" t="s">
        <v>133</v>
      </c>
      <c r="C102" s="30" t="s">
        <v>139</v>
      </c>
      <c r="D102" s="31" t="s">
        <v>6</v>
      </c>
      <c r="E102" s="31" t="s">
        <v>141</v>
      </c>
      <c r="F102" s="2" t="str">
        <f t="shared" si="13"/>
        <v>融创+太阳队</v>
      </c>
      <c r="G102" s="2" t="str">
        <f>IFERROR(_xlfn.XLOOKUP(B102,#REF!,#REF!,0),"")</f>
        <v/>
      </c>
      <c r="H102" s="3" t="e">
        <f>_xlfn.XLOOKUP(B102,#REF!,#REF!,0)</f>
        <v>#REF!</v>
      </c>
      <c r="I102" s="3">
        <f>_xlfn.XLOOKUP(E102,[2]新店!B:B,[2]新店!E:E,0)</f>
        <v>0</v>
      </c>
      <c r="J102" s="3">
        <f>_xlfn.XLOOKUP(E102,[2]新店!B:B,[2]新店!F:F,0)</f>
        <v>0</v>
      </c>
      <c r="K102" s="4" t="e">
        <f>IF(H102="新店一阶段",LOOKUP(I102,[2]②判断标准!$M$9:$M$12,[2]②判断标准!$O$9:$O$12),0)</f>
        <v>#REF!</v>
      </c>
      <c r="L102" s="5">
        <f t="shared" si="19"/>
        <v>9542</v>
      </c>
      <c r="M102" s="6">
        <f>_xlfn.XLOOKUP(E102,[2]新店!B:B,[2]新店!G:G,0)</f>
        <v>0</v>
      </c>
      <c r="N102" s="7" t="str">
        <f>LOOKUP(M102,[2]②判断标准!$M$1:$M$4,[2]②判断标准!$O$1:$O$4)</f>
        <v>同老店</v>
      </c>
      <c r="O102" s="6">
        <f>_xlfn.XLOOKUP(E102,[2]新店!B:B,[2]新店!H:H,0)</f>
        <v>0</v>
      </c>
      <c r="P102" s="6">
        <f t="shared" si="20"/>
        <v>9542</v>
      </c>
      <c r="Q102" s="2">
        <f>_xlfn.XLOOKUP(E102,[2]考勤!D:D,[2]考勤!AM:AM,0)</f>
        <v>30</v>
      </c>
      <c r="S102" s="2">
        <f t="shared" si="14"/>
        <v>68439</v>
      </c>
      <c r="T102" s="2">
        <v>9542</v>
      </c>
      <c r="U102" s="2">
        <v>57297</v>
      </c>
      <c r="V102" s="2">
        <v>1600</v>
      </c>
      <c r="W102" s="32">
        <f>_xlfn.XLOOKUP(E102,[2]项目数!C:C,[2]项目数!E:E,0)</f>
        <v>52106.38</v>
      </c>
      <c r="X102" s="32">
        <f>_xlfn.XLOOKUP(E102,[2]项目数!C:C,[2]项目数!D:D,0)</f>
        <v>91</v>
      </c>
      <c r="Y102" s="2">
        <f>_xlfn.XLOOKUP(E102,[2]项目数!C:C,[2]项目数!F:F,0)</f>
        <v>1053</v>
      </c>
      <c r="Z102" s="33">
        <f t="shared" si="15"/>
        <v>1</v>
      </c>
      <c r="AA102" s="33">
        <f t="shared" si="16"/>
        <v>1</v>
      </c>
      <c r="AB102" s="2">
        <f>_xlfn.XLOOKUP(F102,[2]战队统计表!A:A,[2]战队统计表!B:B,0)</f>
        <v>3</v>
      </c>
      <c r="AC102" s="2" t="str">
        <f t="shared" si="21"/>
        <v/>
      </c>
      <c r="AD102" s="8">
        <f>IF(AC102="",_xlfn.XLOOKUP(F102,[2]战队统计表!A:A,[2]战队统计表!D:D,0),0)</f>
        <v>0.06</v>
      </c>
      <c r="AE102" s="34">
        <f>IF(AND(E102="T区",E102="门店T区"),"",IF(AC102="",0,LOOKUP(S102,[2]②判断标准!$B$16:$B$20,[2]②判断标准!$D$16:$D$20)))</f>
        <v>0</v>
      </c>
      <c r="AF102" s="34">
        <f t="shared" si="17"/>
        <v>0.06</v>
      </c>
      <c r="AG102" s="9" t="e">
        <f t="shared" si="22"/>
        <v>#REF!</v>
      </c>
      <c r="AH102" s="35">
        <f t="shared" si="23"/>
        <v>2122.85385</v>
      </c>
      <c r="AI102" s="9" t="e">
        <f t="shared" si="24"/>
        <v>#REF!</v>
      </c>
      <c r="AJ102" s="36">
        <f>IF(AA102=1,IFERROR(S102/VLOOKUP(F102,[2]战队统计表!A:C,3,0),0),0)</f>
        <v>0.5126708865500581</v>
      </c>
      <c r="AK102" s="34" t="str">
        <f t="shared" si="18"/>
        <v/>
      </c>
      <c r="AL102" s="2" t="str">
        <f>IF(D102="顾问",_xlfn.XLOOKUP(F102,[2]战队统计表!A:A,[2]战队统计表!H:H,0),"")</f>
        <v/>
      </c>
    </row>
    <row r="103" spans="1:38" ht="16.5" x14ac:dyDescent="0.2">
      <c r="A103" s="28" t="s">
        <v>30</v>
      </c>
      <c r="B103" s="29" t="s">
        <v>133</v>
      </c>
      <c r="C103" s="30" t="s">
        <v>139</v>
      </c>
      <c r="D103" s="31" t="s">
        <v>6</v>
      </c>
      <c r="E103" s="31" t="s">
        <v>142</v>
      </c>
      <c r="F103" s="2" t="str">
        <f t="shared" si="13"/>
        <v>融创+太阳队</v>
      </c>
      <c r="G103" s="2" t="str">
        <f>IFERROR(_xlfn.XLOOKUP(B103,#REF!,#REF!,0),"")</f>
        <v/>
      </c>
      <c r="H103" s="3" t="e">
        <f>_xlfn.XLOOKUP(B103,#REF!,#REF!,0)</f>
        <v>#REF!</v>
      </c>
      <c r="I103" s="3">
        <f>_xlfn.XLOOKUP(E103,[2]新店!B:B,[2]新店!E:E,0)</f>
        <v>0</v>
      </c>
      <c r="J103" s="3">
        <f>_xlfn.XLOOKUP(E103,[2]新店!B:B,[2]新店!F:F,0)</f>
        <v>0</v>
      </c>
      <c r="K103" s="4" t="e">
        <f>IF(H103="新店一阶段",LOOKUP(I103,[2]②判断标准!$M$9:$M$12,[2]②判断标准!$O$9:$O$12),0)</f>
        <v>#REF!</v>
      </c>
      <c r="L103" s="5">
        <f t="shared" si="19"/>
        <v>3124</v>
      </c>
      <c r="M103" s="6">
        <f>_xlfn.XLOOKUP(E103,[2]新店!B:B,[2]新店!G:G,0)</f>
        <v>0</v>
      </c>
      <c r="N103" s="7" t="str">
        <f>LOOKUP(M103,[2]②判断标准!$M$1:$M$4,[2]②判断标准!$O$1:$O$4)</f>
        <v>同老店</v>
      </c>
      <c r="O103" s="6">
        <f>_xlfn.XLOOKUP(E103,[2]新店!B:B,[2]新店!H:H,0)</f>
        <v>0</v>
      </c>
      <c r="P103" s="6">
        <f t="shared" si="20"/>
        <v>3124</v>
      </c>
      <c r="Q103" s="2">
        <f>_xlfn.XLOOKUP(E103,[2]考勤!D:D,[2]考勤!AM:AM,0)</f>
        <v>30</v>
      </c>
      <c r="S103" s="2">
        <f t="shared" si="14"/>
        <v>3124</v>
      </c>
      <c r="T103" s="2">
        <v>3124</v>
      </c>
      <c r="U103" s="2">
        <v>0</v>
      </c>
      <c r="V103" s="2">
        <v>0</v>
      </c>
      <c r="W103" s="32">
        <f>_xlfn.XLOOKUP(E103,[2]项目数!C:C,[2]项目数!E:E,0)</f>
        <v>8672.61</v>
      </c>
      <c r="X103" s="32">
        <f>_xlfn.XLOOKUP(E103,[2]项目数!C:C,[2]项目数!D:D,0)</f>
        <v>81</v>
      </c>
      <c r="Y103" s="2">
        <f>_xlfn.XLOOKUP(E103,[2]项目数!C:C,[2]项目数!F:F,0)</f>
        <v>1085</v>
      </c>
      <c r="Z103" s="33">
        <f t="shared" si="15"/>
        <v>1</v>
      </c>
      <c r="AA103" s="33">
        <f t="shared" si="16"/>
        <v>1</v>
      </c>
      <c r="AB103" s="2">
        <f>_xlfn.XLOOKUP(F103,[2]战队统计表!A:A,[2]战队统计表!B:B,0)</f>
        <v>3</v>
      </c>
      <c r="AC103" s="2" t="str">
        <f t="shared" si="21"/>
        <v/>
      </c>
      <c r="AD103" s="8">
        <f>IF(AC103="",_xlfn.XLOOKUP(F103,[2]战队统计表!A:A,[2]战队统计表!D:D,0),0)</f>
        <v>0.06</v>
      </c>
      <c r="AE103" s="34">
        <f>IF(AND(E103="T区",E103="门店T区"),"",IF(AC103="",0,LOOKUP(S103,[2]②判断标准!$B$16:$B$20,[2]②判断标准!$D$16:$D$20)))</f>
        <v>0</v>
      </c>
      <c r="AF103" s="34">
        <f t="shared" si="17"/>
        <v>0.06</v>
      </c>
      <c r="AG103" s="9" t="e">
        <f t="shared" si="22"/>
        <v>#REF!</v>
      </c>
      <c r="AH103" s="35">
        <f t="shared" si="23"/>
        <v>0</v>
      </c>
      <c r="AI103" s="9" t="e">
        <f t="shared" si="24"/>
        <v>#REF!</v>
      </c>
      <c r="AJ103" s="36">
        <f>IF(AA103=1,IFERROR(S103/VLOOKUP(F103,[2]战队统计表!A:C,3,0),0),0)</f>
        <v>2.3401625529046031E-2</v>
      </c>
      <c r="AK103" s="34" t="str">
        <f t="shared" si="18"/>
        <v/>
      </c>
      <c r="AL103" s="2" t="str">
        <f>IF(D103="顾问",_xlfn.XLOOKUP(F103,[2]战队统计表!A:A,[2]战队统计表!H:H,0),"")</f>
        <v/>
      </c>
    </row>
    <row r="104" spans="1:38" ht="16.5" x14ac:dyDescent="0.2">
      <c r="A104" s="28" t="s">
        <v>30</v>
      </c>
      <c r="B104" s="29" t="s">
        <v>133</v>
      </c>
      <c r="C104" s="30" t="s">
        <v>36</v>
      </c>
      <c r="D104" s="31" t="s">
        <v>36</v>
      </c>
      <c r="E104" s="31" t="s">
        <v>36</v>
      </c>
      <c r="F104" s="2" t="str">
        <f t="shared" si="13"/>
        <v>融创+T区</v>
      </c>
      <c r="G104" s="2" t="str">
        <f>IFERROR(_xlfn.XLOOKUP(B104,#REF!,#REF!,0),"")</f>
        <v/>
      </c>
      <c r="H104" s="3" t="e">
        <f>_xlfn.XLOOKUP(B104,#REF!,#REF!,0)</f>
        <v>#REF!</v>
      </c>
      <c r="I104" s="3">
        <f>_xlfn.XLOOKUP(E104,[2]新店!B:B,[2]新店!E:E,0)</f>
        <v>0</v>
      </c>
      <c r="J104" s="3">
        <f>_xlfn.XLOOKUP(E104,[2]新店!B:B,[2]新店!F:F,0)</f>
        <v>0</v>
      </c>
      <c r="K104" s="4" t="e">
        <f>IF(H104="新店一阶段",LOOKUP(I104,[2]②判断标准!$M$9:$M$12,[2]②判断标准!$O$9:$O$12),0)</f>
        <v>#REF!</v>
      </c>
      <c r="L104" s="5">
        <f t="shared" si="19"/>
        <v>0</v>
      </c>
      <c r="M104" s="6">
        <f>_xlfn.XLOOKUP(E104,[2]新店!B:B,[2]新店!G:G,0)</f>
        <v>0</v>
      </c>
      <c r="N104" s="7" t="str">
        <f>LOOKUP(M104,[2]②判断标准!$M$1:$M$4,[2]②判断标准!$O$1:$O$4)</f>
        <v>同老店</v>
      </c>
      <c r="O104" s="6">
        <f>_xlfn.XLOOKUP(E104,[2]新店!B:B,[2]新店!H:H,0)</f>
        <v>0</v>
      </c>
      <c r="P104" s="6">
        <f t="shared" si="20"/>
        <v>0</v>
      </c>
      <c r="Q104" s="2">
        <f>_xlfn.XLOOKUP(E104,[2]考勤!D:D,[2]考勤!AM:AM,0)</f>
        <v>0</v>
      </c>
      <c r="S104" s="2">
        <f t="shared" si="14"/>
        <v>0</v>
      </c>
      <c r="T104" s="2">
        <v>0</v>
      </c>
      <c r="U104" s="2">
        <v>0</v>
      </c>
      <c r="V104" s="2">
        <v>0</v>
      </c>
      <c r="W104" s="32">
        <f>_xlfn.XLOOKUP(E104,[2]项目数!C:C,[2]项目数!E:E,0)</f>
        <v>0</v>
      </c>
      <c r="X104" s="32">
        <f>_xlfn.XLOOKUP(E104,[2]项目数!C:C,[2]项目数!D:D,0)</f>
        <v>0</v>
      </c>
      <c r="Y104" s="2">
        <f>_xlfn.XLOOKUP(E104,[2]项目数!C:C,[2]项目数!F:F,0)</f>
        <v>0</v>
      </c>
      <c r="Z104" s="33" t="str">
        <f t="shared" si="15"/>
        <v>不属于战队</v>
      </c>
      <c r="AA104" s="33">
        <f t="shared" si="16"/>
        <v>0</v>
      </c>
      <c r="AB104" s="2">
        <f>_xlfn.XLOOKUP(F104,[2]战队统计表!A:A,[2]战队统计表!B:B,0)</f>
        <v>0</v>
      </c>
      <c r="AC104" s="2">
        <f t="shared" si="21"/>
        <v>1</v>
      </c>
      <c r="AD104" s="8">
        <f>IF(AC104="",_xlfn.XLOOKUP(F104,[2]战队统计表!A:A,[2]战队统计表!D:D,0),0)</f>
        <v>0</v>
      </c>
      <c r="AE104" s="34">
        <f>IF(AND(E104="T区",E104="门店T区"),"",IF(AC104="",0,LOOKUP(S104,[2]②判断标准!$B$16:$B$20,[2]②判断标准!$D$16:$D$20)))</f>
        <v>0</v>
      </c>
      <c r="AF104" s="34">
        <f t="shared" si="17"/>
        <v>0</v>
      </c>
      <c r="AG104" s="9" t="e">
        <f t="shared" si="22"/>
        <v>#REF!</v>
      </c>
      <c r="AH104" s="35">
        <f t="shared" si="23"/>
        <v>0</v>
      </c>
      <c r="AI104" s="9" t="e">
        <f t="shared" si="24"/>
        <v>#REF!</v>
      </c>
      <c r="AJ104" s="36">
        <f>IF(AA104=1,IFERROR(S104/VLOOKUP(F104,[2]战队统计表!A:C,3,0),0),0)</f>
        <v>0</v>
      </c>
      <c r="AK104" s="34" t="str">
        <f t="shared" si="18"/>
        <v/>
      </c>
      <c r="AL104" s="2" t="str">
        <f>IF(D104="顾问",_xlfn.XLOOKUP(F104,[2]战队统计表!A:A,[2]战队统计表!H:H,0),"")</f>
        <v/>
      </c>
    </row>
    <row r="105" spans="1:38" ht="16.5" x14ac:dyDescent="0.2">
      <c r="A105" s="28" t="s">
        <v>30</v>
      </c>
      <c r="B105" s="29" t="s">
        <v>133</v>
      </c>
      <c r="C105" s="38" t="s">
        <v>42</v>
      </c>
      <c r="D105" s="39" t="s">
        <v>42</v>
      </c>
      <c r="E105" s="39" t="s">
        <v>42</v>
      </c>
      <c r="F105" s="2" t="str">
        <f t="shared" si="13"/>
        <v>融创+门店T区</v>
      </c>
      <c r="G105" s="2" t="str">
        <f>IFERROR(_xlfn.XLOOKUP(B105,#REF!,#REF!,0),"")</f>
        <v/>
      </c>
      <c r="H105" s="3" t="e">
        <f>_xlfn.XLOOKUP(B105,#REF!,#REF!,0)</f>
        <v>#REF!</v>
      </c>
      <c r="I105" s="3">
        <f>_xlfn.XLOOKUP(E105,[2]新店!B:B,[2]新店!E:E,0)</f>
        <v>0</v>
      </c>
      <c r="J105" s="3">
        <f>_xlfn.XLOOKUP(E105,[2]新店!B:B,[2]新店!F:F,0)</f>
        <v>0</v>
      </c>
      <c r="K105" s="4" t="e">
        <f>IF(H105="新店一阶段",LOOKUP(I105,[2]②判断标准!$M$9:$M$12,[2]②判断标准!$O$9:$O$12),0)</f>
        <v>#REF!</v>
      </c>
      <c r="L105" s="5">
        <f t="shared" si="19"/>
        <v>0</v>
      </c>
      <c r="M105" s="6">
        <f>_xlfn.XLOOKUP(E105,[2]新店!B:B,[2]新店!G:G,0)</f>
        <v>0</v>
      </c>
      <c r="N105" s="7" t="str">
        <f>LOOKUP(M105,[2]②判断标准!$M$1:$M$4,[2]②判断标准!$O$1:$O$4)</f>
        <v>同老店</v>
      </c>
      <c r="O105" s="6">
        <f>_xlfn.XLOOKUP(E105,[2]新店!B:B,[2]新店!H:H,0)</f>
        <v>0</v>
      </c>
      <c r="P105" s="6">
        <f t="shared" si="20"/>
        <v>0</v>
      </c>
      <c r="Q105" s="2">
        <f>_xlfn.XLOOKUP(E105,[2]考勤!D:D,[2]考勤!AM:AM,0)</f>
        <v>0</v>
      </c>
      <c r="S105" s="2">
        <f t="shared" si="14"/>
        <v>0</v>
      </c>
      <c r="T105" s="2">
        <v>0</v>
      </c>
      <c r="U105" s="2">
        <v>0</v>
      </c>
      <c r="V105" s="2">
        <v>0</v>
      </c>
      <c r="W105" s="32">
        <f>_xlfn.XLOOKUP(E105,[2]项目数!C:C,[2]项目数!E:E,0)</f>
        <v>0</v>
      </c>
      <c r="X105" s="32">
        <f>_xlfn.XLOOKUP(E105,[2]项目数!C:C,[2]项目数!D:D,0)</f>
        <v>0</v>
      </c>
      <c r="Y105" s="2">
        <f>_xlfn.XLOOKUP(E105,[2]项目数!C:C,[2]项目数!F:F,0)</f>
        <v>0</v>
      </c>
      <c r="Z105" s="33">
        <f t="shared" si="15"/>
        <v>1</v>
      </c>
      <c r="AA105" s="33">
        <f t="shared" si="16"/>
        <v>0</v>
      </c>
      <c r="AB105" s="2">
        <f>_xlfn.XLOOKUP(F105,[2]战队统计表!A:A,[2]战队统计表!B:B,0)</f>
        <v>0</v>
      </c>
      <c r="AC105" s="2">
        <f t="shared" si="21"/>
        <v>1</v>
      </c>
      <c r="AD105" s="8">
        <f>IF(AC105="",_xlfn.XLOOKUP(F105,[2]战队统计表!A:A,[2]战队统计表!D:D,0),0)</f>
        <v>0</v>
      </c>
      <c r="AE105" s="34">
        <f>IF(AND(E105="T区",E105="门店T区"),"",IF(AC105="",0,LOOKUP(S105,[2]②判断标准!$B$16:$B$20,[2]②判断标准!$D$16:$D$20)))</f>
        <v>0</v>
      </c>
      <c r="AF105" s="34">
        <f t="shared" si="17"/>
        <v>0</v>
      </c>
      <c r="AG105" s="9" t="e">
        <f t="shared" si="22"/>
        <v>#REF!</v>
      </c>
      <c r="AH105" s="35">
        <f t="shared" si="23"/>
        <v>0</v>
      </c>
      <c r="AI105" s="9" t="e">
        <f t="shared" si="24"/>
        <v>#REF!</v>
      </c>
      <c r="AJ105" s="36">
        <f>IF(AA105=1,IFERROR(S105/VLOOKUP(F105,[2]战队统计表!A:C,3,0),0),0)</f>
        <v>0</v>
      </c>
      <c r="AK105" s="34" t="str">
        <f t="shared" si="18"/>
        <v/>
      </c>
      <c r="AL105" s="2" t="str">
        <f>IF(D105="顾问",_xlfn.XLOOKUP(F105,[2]战队统计表!A:A,[2]战队统计表!H:H,0),"")</f>
        <v/>
      </c>
    </row>
    <row r="106" spans="1:38" ht="16.5" x14ac:dyDescent="0.2">
      <c r="A106" s="28" t="s">
        <v>30</v>
      </c>
      <c r="B106" s="29" t="s">
        <v>143</v>
      </c>
      <c r="C106" s="30" t="s">
        <v>144</v>
      </c>
      <c r="D106" s="31" t="s">
        <v>32</v>
      </c>
      <c r="E106" s="31" t="s">
        <v>145</v>
      </c>
      <c r="F106" s="2" t="str">
        <f t="shared" si="13"/>
        <v>沙河+奇迹队</v>
      </c>
      <c r="G106" s="2" t="str">
        <f>IFERROR(_xlfn.XLOOKUP(B106,#REF!,#REF!,0),"")</f>
        <v/>
      </c>
      <c r="H106" s="3" t="e">
        <f>_xlfn.XLOOKUP(B106,#REF!,#REF!,0)</f>
        <v>#REF!</v>
      </c>
      <c r="I106" s="3">
        <f>_xlfn.XLOOKUP(E106,[2]新店!B:B,[2]新店!E:E,0)</f>
        <v>0</v>
      </c>
      <c r="J106" s="3">
        <f>_xlfn.XLOOKUP(E106,[2]新店!B:B,[2]新店!F:F,0)</f>
        <v>0</v>
      </c>
      <c r="K106" s="4" t="e">
        <f>IF(H106="新店一阶段",LOOKUP(I106,[2]②判断标准!$M$9:$M$12,[2]②判断标准!$O$9:$O$12),0)</f>
        <v>#REF!</v>
      </c>
      <c r="L106" s="5">
        <f t="shared" si="19"/>
        <v>20619</v>
      </c>
      <c r="M106" s="6">
        <f>_xlfn.XLOOKUP(E106,[2]新店!B:B,[2]新店!G:G,0)</f>
        <v>0</v>
      </c>
      <c r="N106" s="7" t="str">
        <f>LOOKUP(M106,[2]②判断标准!$M$1:$M$4,[2]②判断标准!$O$1:$O$4)</f>
        <v>同老店</v>
      </c>
      <c r="O106" s="6">
        <f>_xlfn.XLOOKUP(E106,[2]新店!B:B,[2]新店!H:H,0)</f>
        <v>0</v>
      </c>
      <c r="P106" s="6">
        <f t="shared" si="20"/>
        <v>20619</v>
      </c>
      <c r="Q106" s="2">
        <f>_xlfn.XLOOKUP(E106,[2]考勤!D:D,[2]考勤!AM:AM,0)</f>
        <v>30</v>
      </c>
      <c r="S106" s="2">
        <f t="shared" si="14"/>
        <v>39047</v>
      </c>
      <c r="T106" s="2">
        <v>20619</v>
      </c>
      <c r="U106" s="2">
        <v>17540</v>
      </c>
      <c r="V106" s="2">
        <v>888</v>
      </c>
      <c r="W106" s="32">
        <f>_xlfn.XLOOKUP(E106,[2]项目数!C:C,[2]项目数!E:E,0)</f>
        <v>37385.32</v>
      </c>
      <c r="X106" s="32">
        <f>_xlfn.XLOOKUP(E106,[2]项目数!C:C,[2]项目数!D:D,0)</f>
        <v>110</v>
      </c>
      <c r="Y106" s="2">
        <f>_xlfn.XLOOKUP(E106,[2]项目数!C:C,[2]项目数!F:F,0)</f>
        <v>1413</v>
      </c>
      <c r="Z106" s="33">
        <f t="shared" si="15"/>
        <v>1</v>
      </c>
      <c r="AA106" s="33">
        <f t="shared" si="16"/>
        <v>1</v>
      </c>
      <c r="AB106" s="2">
        <f>_xlfn.XLOOKUP(F106,[2]战队统计表!A:A,[2]战队统计表!B:B,0)</f>
        <v>3</v>
      </c>
      <c r="AC106" s="2" t="str">
        <f t="shared" si="21"/>
        <v/>
      </c>
      <c r="AD106" s="8">
        <f>IF(AC106="",_xlfn.XLOOKUP(F106,[2]战队统计表!A:A,[2]战队统计表!D:D,0),0)</f>
        <v>0.03</v>
      </c>
      <c r="AE106" s="34">
        <f>IF(AND(E106="T区",E106="门店T区"),"",IF(AC106="",0,LOOKUP(S106,[2]②判断标准!$B$16:$B$20,[2]②判断标准!$D$16:$D$20)))</f>
        <v>0</v>
      </c>
      <c r="AF106" s="34">
        <f t="shared" si="17"/>
        <v>0.03</v>
      </c>
      <c r="AG106" s="9" t="e">
        <f t="shared" si="22"/>
        <v>#REF!</v>
      </c>
      <c r="AH106" s="35">
        <f t="shared" si="23"/>
        <v>324.92849999999999</v>
      </c>
      <c r="AI106" s="9" t="e">
        <f t="shared" si="24"/>
        <v>#REF!</v>
      </c>
      <c r="AJ106" s="36">
        <f>IF(AA106=1,IFERROR(S106/VLOOKUP(F106,[2]战队统计表!A:C,3,0),0),0)</f>
        <v>0.78616010308448092</v>
      </c>
      <c r="AK106" s="34">
        <f t="shared" si="18"/>
        <v>0.21383989691551905</v>
      </c>
      <c r="AL106" s="2">
        <f>IF(D106="顾问",_xlfn.XLOOKUP(F106,[2]战队统计表!A:A,[2]战队统计表!H:H,0),"")</f>
        <v>0</v>
      </c>
    </row>
    <row r="107" spans="1:38" ht="16.5" x14ac:dyDescent="0.2">
      <c r="A107" s="28" t="s">
        <v>30</v>
      </c>
      <c r="B107" s="29" t="s">
        <v>143</v>
      </c>
      <c r="C107" s="30" t="s">
        <v>144</v>
      </c>
      <c r="D107" s="31" t="s">
        <v>6</v>
      </c>
      <c r="E107" s="31" t="s">
        <v>146</v>
      </c>
      <c r="F107" s="2" t="str">
        <f t="shared" si="13"/>
        <v>沙河+奇迹队</v>
      </c>
      <c r="G107" s="2" t="str">
        <f>IFERROR(_xlfn.XLOOKUP(B107,#REF!,#REF!,0),"")</f>
        <v/>
      </c>
      <c r="H107" s="3" t="e">
        <f>_xlfn.XLOOKUP(B107,#REF!,#REF!,0)</f>
        <v>#REF!</v>
      </c>
      <c r="I107" s="3">
        <f>_xlfn.XLOOKUP(E107,[2]新店!B:B,[2]新店!E:E,0)</f>
        <v>0</v>
      </c>
      <c r="J107" s="3">
        <f>_xlfn.XLOOKUP(E107,[2]新店!B:B,[2]新店!F:F,0)</f>
        <v>0</v>
      </c>
      <c r="K107" s="4" t="e">
        <f>IF(H107="新店一阶段",LOOKUP(I107,[2]②判断标准!$M$9:$M$12,[2]②判断标准!$O$9:$O$12),0)</f>
        <v>#REF!</v>
      </c>
      <c r="L107" s="5">
        <f t="shared" si="19"/>
        <v>600</v>
      </c>
      <c r="M107" s="6">
        <f>_xlfn.XLOOKUP(E107,[2]新店!B:B,[2]新店!G:G,0)</f>
        <v>0</v>
      </c>
      <c r="N107" s="7" t="str">
        <f>LOOKUP(M107,[2]②判断标准!$M$1:$M$4,[2]②判断标准!$O$1:$O$4)</f>
        <v>同老店</v>
      </c>
      <c r="O107" s="6">
        <f>_xlfn.XLOOKUP(E107,[2]新店!B:B,[2]新店!H:H,0)</f>
        <v>0</v>
      </c>
      <c r="P107" s="6">
        <f t="shared" si="20"/>
        <v>600</v>
      </c>
      <c r="Q107" s="2">
        <f>_xlfn.XLOOKUP(E107,[2]考勤!D:D,[2]考勤!AM:AM,0)</f>
        <v>30</v>
      </c>
      <c r="S107" s="2">
        <f t="shared" si="14"/>
        <v>600</v>
      </c>
      <c r="T107" s="2">
        <v>600</v>
      </c>
      <c r="U107" s="2">
        <v>0</v>
      </c>
      <c r="V107" s="2">
        <v>0</v>
      </c>
      <c r="W107" s="32">
        <f>_xlfn.XLOOKUP(E107,[2]项目数!C:C,[2]项目数!E:E,0)</f>
        <v>10256.51</v>
      </c>
      <c r="X107" s="32">
        <f>_xlfn.XLOOKUP(E107,[2]项目数!C:C,[2]项目数!D:D,0)</f>
        <v>114.5</v>
      </c>
      <c r="Y107" s="2">
        <f>_xlfn.XLOOKUP(E107,[2]项目数!C:C,[2]项目数!F:F,0)</f>
        <v>1466.5</v>
      </c>
      <c r="Z107" s="33">
        <f t="shared" si="15"/>
        <v>1</v>
      </c>
      <c r="AA107" s="33">
        <f t="shared" si="16"/>
        <v>1</v>
      </c>
      <c r="AB107" s="2">
        <f>_xlfn.XLOOKUP(F107,[2]战队统计表!A:A,[2]战队统计表!B:B,0)</f>
        <v>3</v>
      </c>
      <c r="AC107" s="2" t="str">
        <f t="shared" si="21"/>
        <v/>
      </c>
      <c r="AD107" s="8">
        <f>IF(AC107="",_xlfn.XLOOKUP(F107,[2]战队统计表!A:A,[2]战队统计表!D:D,0),0)</f>
        <v>0.03</v>
      </c>
      <c r="AE107" s="34">
        <f>IF(AND(E107="T区",E107="门店T区"),"",IF(AC107="",0,LOOKUP(S107,[2]②判断标准!$B$16:$B$20,[2]②判断标准!$D$16:$D$20)))</f>
        <v>0</v>
      </c>
      <c r="AF107" s="34">
        <f t="shared" si="17"/>
        <v>0.03</v>
      </c>
      <c r="AG107" s="9" t="e">
        <f t="shared" si="22"/>
        <v>#REF!</v>
      </c>
      <c r="AH107" s="35">
        <f t="shared" si="23"/>
        <v>0</v>
      </c>
      <c r="AI107" s="9" t="e">
        <f t="shared" si="24"/>
        <v>#REF!</v>
      </c>
      <c r="AJ107" s="36">
        <f>IF(AA107=1,IFERROR(S107/VLOOKUP(F107,[2]战队统计表!A:C,3,0),0),0)</f>
        <v>1.2080212611741966E-2</v>
      </c>
      <c r="AK107" s="34" t="str">
        <f t="shared" si="18"/>
        <v/>
      </c>
      <c r="AL107" s="2" t="str">
        <f>IF(D107="顾问",_xlfn.XLOOKUP(F107,[2]战队统计表!A:A,[2]战队统计表!H:H,0),"")</f>
        <v/>
      </c>
    </row>
    <row r="108" spans="1:38" ht="16.5" x14ac:dyDescent="0.2">
      <c r="A108" s="28" t="s">
        <v>30</v>
      </c>
      <c r="B108" s="29" t="s">
        <v>143</v>
      </c>
      <c r="C108" s="30" t="s">
        <v>144</v>
      </c>
      <c r="D108" s="31" t="s">
        <v>6</v>
      </c>
      <c r="E108" s="56" t="s">
        <v>147</v>
      </c>
      <c r="F108" s="2" t="str">
        <f t="shared" si="13"/>
        <v>沙河+奇迹队</v>
      </c>
      <c r="G108" s="2" t="str">
        <f>IFERROR(_xlfn.XLOOKUP(B108,#REF!,#REF!,0),"")</f>
        <v/>
      </c>
      <c r="H108" s="3" t="e">
        <f>_xlfn.XLOOKUP(B108,#REF!,#REF!,0)</f>
        <v>#REF!</v>
      </c>
      <c r="I108" s="3">
        <f>_xlfn.XLOOKUP(E108,[2]新店!B:B,[2]新店!E:E,0)</f>
        <v>0</v>
      </c>
      <c r="J108" s="3">
        <f>_xlfn.XLOOKUP(E108,[2]新店!B:B,[2]新店!F:F,0)</f>
        <v>0</v>
      </c>
      <c r="K108" s="4" t="e">
        <f>IF(H108="新店一阶段",LOOKUP(I108,[2]②判断标准!$M$9:$M$12,[2]②判断标准!$O$9:$O$12),0)</f>
        <v>#REF!</v>
      </c>
      <c r="L108" s="5">
        <f t="shared" si="19"/>
        <v>7401</v>
      </c>
      <c r="M108" s="6">
        <f>_xlfn.XLOOKUP(E108,[2]新店!B:B,[2]新店!G:G,0)</f>
        <v>0</v>
      </c>
      <c r="N108" s="7" t="str">
        <f>LOOKUP(M108,[2]②判断标准!$M$1:$M$4,[2]②判断标准!$O$1:$O$4)</f>
        <v>同老店</v>
      </c>
      <c r="O108" s="6">
        <f>_xlfn.XLOOKUP(E108,[2]新店!B:B,[2]新店!H:H,0)</f>
        <v>0</v>
      </c>
      <c r="P108" s="6">
        <f t="shared" si="20"/>
        <v>7401</v>
      </c>
      <c r="Q108" s="2">
        <f>_xlfn.XLOOKUP(E108,[2]考勤!D:D,[2]考勤!AM:AM,0)</f>
        <v>30</v>
      </c>
      <c r="S108" s="2">
        <f t="shared" si="14"/>
        <v>10021</v>
      </c>
      <c r="T108" s="2">
        <v>7401</v>
      </c>
      <c r="U108" s="2">
        <v>2000</v>
      </c>
      <c r="V108" s="2">
        <v>620</v>
      </c>
      <c r="W108" s="32">
        <f>_xlfn.XLOOKUP(E108,[2]项目数!C:C,[2]项目数!E:E,0)</f>
        <v>30220.48</v>
      </c>
      <c r="X108" s="32">
        <f>_xlfn.XLOOKUP(E108,[2]项目数!C:C,[2]项目数!D:D,0)</f>
        <v>123.5</v>
      </c>
      <c r="Y108" s="2">
        <f>_xlfn.XLOOKUP(E108,[2]项目数!C:C,[2]项目数!F:F,0)</f>
        <v>1456</v>
      </c>
      <c r="Z108" s="33">
        <f t="shared" si="15"/>
        <v>1</v>
      </c>
      <c r="AA108" s="33">
        <f t="shared" si="16"/>
        <v>1</v>
      </c>
      <c r="AB108" s="2">
        <f>_xlfn.XLOOKUP(F108,[2]战队统计表!A:A,[2]战队统计表!B:B,0)</f>
        <v>3</v>
      </c>
      <c r="AC108" s="2" t="str">
        <f t="shared" si="21"/>
        <v/>
      </c>
      <c r="AD108" s="8">
        <f>IF(AC108="",_xlfn.XLOOKUP(F108,[2]战队统计表!A:A,[2]战队统计表!D:D,0),0)</f>
        <v>0.03</v>
      </c>
      <c r="AE108" s="34">
        <f>IF(AND(E108="T区",E108="门店T区"),"",IF(AC108="",0,LOOKUP(S108,[2]②判断标准!$B$16:$B$20,[2]②判断标准!$D$16:$D$20)))</f>
        <v>0</v>
      </c>
      <c r="AF108" s="34">
        <f t="shared" si="17"/>
        <v>0.03</v>
      </c>
      <c r="AG108" s="9" t="e">
        <f t="shared" si="22"/>
        <v>#REF!</v>
      </c>
      <c r="AH108" s="35">
        <f t="shared" si="23"/>
        <v>37.050000000000004</v>
      </c>
      <c r="AI108" s="9" t="e">
        <f t="shared" si="24"/>
        <v>#REF!</v>
      </c>
      <c r="AJ108" s="36">
        <f>IF(AA108=1,IFERROR(S108/VLOOKUP(F108,[2]战队统计表!A:C,3,0),0),0)</f>
        <v>0.20175968430377708</v>
      </c>
      <c r="AK108" s="34" t="str">
        <f t="shared" si="18"/>
        <v/>
      </c>
      <c r="AL108" s="2" t="str">
        <f>IF(D108="顾问",_xlfn.XLOOKUP(F108,[2]战队统计表!A:A,[2]战队统计表!H:H,0),"")</f>
        <v/>
      </c>
    </row>
    <row r="109" spans="1:38" ht="16.5" x14ac:dyDescent="0.2">
      <c r="A109" s="28" t="s">
        <v>30</v>
      </c>
      <c r="B109" s="29" t="str">
        <f>B108</f>
        <v>沙河</v>
      </c>
      <c r="C109" s="30" t="s">
        <v>36</v>
      </c>
      <c r="D109" s="31" t="s">
        <v>36</v>
      </c>
      <c r="E109" s="31" t="s">
        <v>36</v>
      </c>
      <c r="F109" s="2" t="str">
        <f t="shared" si="13"/>
        <v>沙河+T区</v>
      </c>
      <c r="G109" s="2" t="str">
        <f>IFERROR(_xlfn.XLOOKUP(B109,#REF!,#REF!,0),"")</f>
        <v/>
      </c>
      <c r="H109" s="3" t="e">
        <f>_xlfn.XLOOKUP(B109,#REF!,#REF!,0)</f>
        <v>#REF!</v>
      </c>
      <c r="I109" s="3">
        <f>_xlfn.XLOOKUP(E109,[2]新店!B:B,[2]新店!E:E,0)</f>
        <v>0</v>
      </c>
      <c r="J109" s="3">
        <f>_xlfn.XLOOKUP(E109,[2]新店!B:B,[2]新店!F:F,0)</f>
        <v>0</v>
      </c>
      <c r="K109" s="4" t="e">
        <f>IF(H109="新店一阶段",LOOKUP(I109,[2]②判断标准!$M$9:$M$12,[2]②判断标准!$O$9:$O$12),0)</f>
        <v>#REF!</v>
      </c>
      <c r="L109" s="5">
        <f t="shared" si="19"/>
        <v>0</v>
      </c>
      <c r="M109" s="6">
        <f>_xlfn.XLOOKUP(E109,[2]新店!B:B,[2]新店!G:G,0)</f>
        <v>0</v>
      </c>
      <c r="N109" s="7" t="str">
        <f>LOOKUP(M109,[2]②判断标准!$M$1:$M$4,[2]②判断标准!$O$1:$O$4)</f>
        <v>同老店</v>
      </c>
      <c r="O109" s="6">
        <f>_xlfn.XLOOKUP(E109,[2]新店!B:B,[2]新店!H:H,0)</f>
        <v>0</v>
      </c>
      <c r="P109" s="6">
        <f t="shared" si="20"/>
        <v>0</v>
      </c>
      <c r="Q109" s="2">
        <f>_xlfn.XLOOKUP(E109,[2]考勤!D:D,[2]考勤!AM:AM,0)</f>
        <v>0</v>
      </c>
      <c r="S109" s="2">
        <f t="shared" si="14"/>
        <v>0</v>
      </c>
      <c r="T109" s="2">
        <v>0</v>
      </c>
      <c r="U109" s="2">
        <v>0</v>
      </c>
      <c r="V109" s="2">
        <v>0</v>
      </c>
      <c r="W109" s="32">
        <f>_xlfn.XLOOKUP(E109,[2]项目数!C:C,[2]项目数!E:E,0)</f>
        <v>0</v>
      </c>
      <c r="X109" s="32">
        <f>_xlfn.XLOOKUP(E109,[2]项目数!C:C,[2]项目数!D:D,0)</f>
        <v>0</v>
      </c>
      <c r="Y109" s="2">
        <f>_xlfn.XLOOKUP(E109,[2]项目数!C:C,[2]项目数!F:F,0)</f>
        <v>0</v>
      </c>
      <c r="Z109" s="33" t="str">
        <f t="shared" si="15"/>
        <v>不属于战队</v>
      </c>
      <c r="AA109" s="33">
        <f t="shared" si="16"/>
        <v>0</v>
      </c>
      <c r="AB109" s="2">
        <f>_xlfn.XLOOKUP(F109,[2]战队统计表!A:A,[2]战队统计表!B:B,0)</f>
        <v>0</v>
      </c>
      <c r="AC109" s="2">
        <f t="shared" si="21"/>
        <v>1</v>
      </c>
      <c r="AD109" s="8">
        <f>IF(AC109="",_xlfn.XLOOKUP(F109,[2]战队统计表!A:A,[2]战队统计表!D:D,0),0)</f>
        <v>0</v>
      </c>
      <c r="AE109" s="34">
        <f>IF(AND(E109="T区",E109="门店T区"),"",IF(AC109="",0,LOOKUP(S109,[2]②判断标准!$B$16:$B$20,[2]②判断标准!$D$16:$D$20)))</f>
        <v>0</v>
      </c>
      <c r="AF109" s="34">
        <f t="shared" si="17"/>
        <v>0</v>
      </c>
      <c r="AG109" s="9" t="e">
        <f t="shared" si="22"/>
        <v>#REF!</v>
      </c>
      <c r="AH109" s="35">
        <f t="shared" si="23"/>
        <v>0</v>
      </c>
      <c r="AI109" s="9" t="e">
        <f t="shared" si="24"/>
        <v>#REF!</v>
      </c>
      <c r="AJ109" s="36">
        <f>IF(AA109=1,IFERROR(S109/VLOOKUP(F109,[2]战队统计表!A:C,3,0),0),0)</f>
        <v>0</v>
      </c>
      <c r="AK109" s="34" t="str">
        <f t="shared" si="18"/>
        <v/>
      </c>
      <c r="AL109" s="2" t="str">
        <f>IF(D109="顾问",_xlfn.XLOOKUP(F109,[2]战队统计表!A:A,[2]战队统计表!H:H,0),"")</f>
        <v/>
      </c>
    </row>
    <row r="110" spans="1:38" ht="16.5" x14ac:dyDescent="0.2">
      <c r="A110" s="28" t="s">
        <v>30</v>
      </c>
      <c r="B110" s="29" t="s">
        <v>143</v>
      </c>
      <c r="C110" s="30" t="s">
        <v>74</v>
      </c>
      <c r="D110" s="31" t="s">
        <v>32</v>
      </c>
      <c r="E110" s="31" t="s">
        <v>149</v>
      </c>
      <c r="F110" s="2" t="str">
        <f t="shared" si="13"/>
        <v>沙河+战胜队</v>
      </c>
      <c r="G110" s="2" t="str">
        <f>IFERROR(_xlfn.XLOOKUP(B110,#REF!,#REF!,0),"")</f>
        <v/>
      </c>
      <c r="H110" s="3" t="e">
        <f>_xlfn.XLOOKUP(B110,#REF!,#REF!,0)</f>
        <v>#REF!</v>
      </c>
      <c r="I110" s="3">
        <f>_xlfn.XLOOKUP(E110,[2]新店!B:B,[2]新店!E:E,0)</f>
        <v>0</v>
      </c>
      <c r="J110" s="3">
        <f>_xlfn.XLOOKUP(E110,[2]新店!B:B,[2]新店!F:F,0)</f>
        <v>0</v>
      </c>
      <c r="K110" s="4" t="e">
        <f>IF(H110="新店一阶段",LOOKUP(I110,[2]②判断标准!$M$9:$M$12,[2]②判断标准!$O$9:$O$12),0)</f>
        <v>#REF!</v>
      </c>
      <c r="L110" s="5">
        <f t="shared" si="19"/>
        <v>3028</v>
      </c>
      <c r="M110" s="6">
        <f>_xlfn.XLOOKUP(E110,[2]新店!B:B,[2]新店!G:G,0)</f>
        <v>0</v>
      </c>
      <c r="N110" s="7" t="str">
        <f>LOOKUP(M110,[2]②判断标准!$M$1:$M$4,[2]②判断标准!$O$1:$O$4)</f>
        <v>同老店</v>
      </c>
      <c r="O110" s="6">
        <f>_xlfn.XLOOKUP(E110,[2]新店!B:B,[2]新店!H:H,0)</f>
        <v>0</v>
      </c>
      <c r="P110" s="6">
        <f t="shared" si="20"/>
        <v>3028</v>
      </c>
      <c r="Q110" s="2">
        <f>_xlfn.XLOOKUP(E110,[2]考勤!D:D,[2]考勤!AM:AM,0)</f>
        <v>30</v>
      </c>
      <c r="S110" s="2">
        <f t="shared" si="14"/>
        <v>60468</v>
      </c>
      <c r="T110" s="2">
        <v>3028</v>
      </c>
      <c r="U110" s="2">
        <v>56820</v>
      </c>
      <c r="V110" s="2">
        <v>620</v>
      </c>
      <c r="W110" s="32">
        <f>_xlfn.XLOOKUP(E110,[2]项目数!C:C,[2]项目数!E:E,0)</f>
        <v>14133.67</v>
      </c>
      <c r="X110" s="32">
        <f>_xlfn.XLOOKUP(E110,[2]项目数!C:C,[2]项目数!D:D,0)</f>
        <v>110.5</v>
      </c>
      <c r="Y110" s="2">
        <f>_xlfn.XLOOKUP(E110,[2]项目数!C:C,[2]项目数!F:F,0)</f>
        <v>1226.5</v>
      </c>
      <c r="Z110" s="33">
        <f t="shared" si="15"/>
        <v>1</v>
      </c>
      <c r="AA110" s="33">
        <f t="shared" si="16"/>
        <v>1</v>
      </c>
      <c r="AB110" s="2">
        <f>_xlfn.XLOOKUP(F110,[2]战队统计表!A:A,[2]战队统计表!B:B,0)</f>
        <v>3</v>
      </c>
      <c r="AC110" s="2" t="str">
        <f t="shared" si="21"/>
        <v/>
      </c>
      <c r="AD110" s="8">
        <f>IF(AC110="",_xlfn.XLOOKUP(F110,[2]战队统计表!A:A,[2]战队统计表!D:D,0),0)</f>
        <v>0.04</v>
      </c>
      <c r="AE110" s="34">
        <f>IF(AND(E110="T区",E110="门店T区"),"",IF(AC110="",0,LOOKUP(S110,[2]②判断标准!$B$16:$B$20,[2]②判断标准!$D$16:$D$20)))</f>
        <v>0</v>
      </c>
      <c r="AF110" s="34">
        <f t="shared" si="17"/>
        <v>0.04</v>
      </c>
      <c r="AG110" s="9" t="e">
        <f t="shared" si="22"/>
        <v>#REF!</v>
      </c>
      <c r="AH110" s="35">
        <f t="shared" si="23"/>
        <v>1403.454</v>
      </c>
      <c r="AI110" s="9" t="e">
        <f t="shared" si="24"/>
        <v>#REF!</v>
      </c>
      <c r="AJ110" s="36">
        <f>IF(AA110=1,IFERROR(S110/VLOOKUP(F110,[2]战队统计表!A:C,3,0),0),0)</f>
        <v>0.86696201987182242</v>
      </c>
      <c r="AK110" s="34">
        <f t="shared" si="18"/>
        <v>0.13303798012817755</v>
      </c>
      <c r="AL110" s="2">
        <f>IF(D110="顾问",_xlfn.XLOOKUP(F110,[2]战队统计表!A:A,[2]战队统计表!H:H,0),"")</f>
        <v>0</v>
      </c>
    </row>
    <row r="111" spans="1:38" ht="16.5" x14ac:dyDescent="0.2">
      <c r="A111" s="28" t="s">
        <v>30</v>
      </c>
      <c r="B111" s="29" t="s">
        <v>143</v>
      </c>
      <c r="C111" s="30" t="s">
        <v>74</v>
      </c>
      <c r="D111" s="31" t="s">
        <v>6</v>
      </c>
      <c r="E111" s="31" t="s">
        <v>150</v>
      </c>
      <c r="F111" s="2" t="str">
        <f t="shared" si="13"/>
        <v>沙河+战胜队</v>
      </c>
      <c r="G111" s="2" t="str">
        <f>IFERROR(_xlfn.XLOOKUP(B111,#REF!,#REF!,0),"")</f>
        <v/>
      </c>
      <c r="H111" s="3" t="e">
        <f>_xlfn.XLOOKUP(B111,#REF!,#REF!,0)</f>
        <v>#REF!</v>
      </c>
      <c r="I111" s="3">
        <f>_xlfn.XLOOKUP(E111,[2]新店!B:B,[2]新店!E:E,0)</f>
        <v>0</v>
      </c>
      <c r="J111" s="3">
        <f>_xlfn.XLOOKUP(E111,[2]新店!B:B,[2]新店!F:F,0)</f>
        <v>0</v>
      </c>
      <c r="K111" s="4" t="e">
        <f>IF(H111="新店一阶段",LOOKUP(I111,[2]②判断标准!$M$9:$M$12,[2]②判断标准!$O$9:$O$12),0)</f>
        <v>#REF!</v>
      </c>
      <c r="L111" s="5">
        <f t="shared" si="19"/>
        <v>6900</v>
      </c>
      <c r="M111" s="6">
        <f>_xlfn.XLOOKUP(E111,[2]新店!B:B,[2]新店!G:G,0)</f>
        <v>0</v>
      </c>
      <c r="N111" s="7" t="str">
        <f>LOOKUP(M111,[2]②判断标准!$M$1:$M$4,[2]②判断标准!$O$1:$O$4)</f>
        <v>同老店</v>
      </c>
      <c r="O111" s="6">
        <f>_xlfn.XLOOKUP(E111,[2]新店!B:B,[2]新店!H:H,0)</f>
        <v>0</v>
      </c>
      <c r="P111" s="6">
        <f t="shared" si="20"/>
        <v>6900</v>
      </c>
      <c r="Q111" s="2">
        <f>_xlfn.XLOOKUP(E111,[2]考勤!D:D,[2]考勤!AM:AM,0)</f>
        <v>30</v>
      </c>
      <c r="S111" s="2">
        <f t="shared" si="14"/>
        <v>9279</v>
      </c>
      <c r="T111" s="2">
        <v>6900</v>
      </c>
      <c r="U111" s="2">
        <v>2379</v>
      </c>
      <c r="V111" s="2">
        <v>0</v>
      </c>
      <c r="W111" s="32">
        <f>_xlfn.XLOOKUP(E111,[2]项目数!C:C,[2]项目数!E:E,0)</f>
        <v>26961.040000000001</v>
      </c>
      <c r="X111" s="32">
        <f>_xlfn.XLOOKUP(E111,[2]项目数!C:C,[2]项目数!D:D,0)</f>
        <v>136.5</v>
      </c>
      <c r="Y111" s="2">
        <f>_xlfn.XLOOKUP(E111,[2]项目数!C:C,[2]项目数!F:F,0)</f>
        <v>1660</v>
      </c>
      <c r="Z111" s="33">
        <f t="shared" si="15"/>
        <v>1</v>
      </c>
      <c r="AA111" s="33">
        <f t="shared" si="16"/>
        <v>1</v>
      </c>
      <c r="AB111" s="2">
        <f>_xlfn.XLOOKUP(F111,[2]战队统计表!A:A,[2]战队统计表!B:B,0)</f>
        <v>3</v>
      </c>
      <c r="AC111" s="2" t="str">
        <f t="shared" si="21"/>
        <v/>
      </c>
      <c r="AD111" s="8">
        <f>IF(AC111="",_xlfn.XLOOKUP(F111,[2]战队统计表!A:A,[2]战队统计表!D:D,0),0)</f>
        <v>0.04</v>
      </c>
      <c r="AE111" s="34">
        <f>IF(AND(E111="T区",E111="门店T区"),"",IF(AC111="",0,LOOKUP(S111,[2]②判断标准!$B$16:$B$20,[2]②判断标准!$D$16:$D$20)))</f>
        <v>0</v>
      </c>
      <c r="AF111" s="34">
        <f t="shared" si="17"/>
        <v>0.04</v>
      </c>
      <c r="AG111" s="9" t="e">
        <f t="shared" si="22"/>
        <v>#REF!</v>
      </c>
      <c r="AH111" s="35">
        <f t="shared" si="23"/>
        <v>58.761299999999991</v>
      </c>
      <c r="AI111" s="9" t="e">
        <f t="shared" si="24"/>
        <v>#REF!</v>
      </c>
      <c r="AJ111" s="36">
        <f>IF(AA111=1,IFERROR(S111/VLOOKUP(F111,[2]战队统计表!A:C,3,0),0),0)</f>
        <v>0.13303798012817755</v>
      </c>
      <c r="AK111" s="34" t="str">
        <f t="shared" si="18"/>
        <v/>
      </c>
      <c r="AL111" s="2" t="str">
        <f>IF(D111="顾问",_xlfn.XLOOKUP(F111,[2]战队统计表!A:A,[2]战队统计表!H:H,0),"")</f>
        <v/>
      </c>
    </row>
    <row r="112" spans="1:38" ht="16.5" x14ac:dyDescent="0.2">
      <c r="A112" s="28" t="s">
        <v>30</v>
      </c>
      <c r="B112" s="29" t="s">
        <v>143</v>
      </c>
      <c r="C112" s="30" t="s">
        <v>74</v>
      </c>
      <c r="D112" s="31" t="s">
        <v>6</v>
      </c>
      <c r="E112" s="31" t="s">
        <v>151</v>
      </c>
      <c r="F112" s="2" t="str">
        <f t="shared" si="13"/>
        <v>沙河+战胜队</v>
      </c>
      <c r="G112" s="2" t="str">
        <f>IFERROR(_xlfn.XLOOKUP(B112,#REF!,#REF!,0),"")</f>
        <v/>
      </c>
      <c r="H112" s="3" t="e">
        <f>_xlfn.XLOOKUP(B112,#REF!,#REF!,0)</f>
        <v>#REF!</v>
      </c>
      <c r="I112" s="3">
        <f>_xlfn.XLOOKUP(E112,[2]新店!B:B,[2]新店!E:E,0)</f>
        <v>0</v>
      </c>
      <c r="J112" s="3">
        <f>_xlfn.XLOOKUP(E112,[2]新店!B:B,[2]新店!F:F,0)</f>
        <v>0</v>
      </c>
      <c r="K112" s="4" t="e">
        <f>IF(H112="新店一阶段",LOOKUP(I112,[2]②判断标准!$M$9:$M$12,[2]②判断标准!$O$9:$O$12),0)</f>
        <v>#REF!</v>
      </c>
      <c r="L112" s="5">
        <f t="shared" si="19"/>
        <v>0</v>
      </c>
      <c r="M112" s="6">
        <f>_xlfn.XLOOKUP(E112,[2]新店!B:B,[2]新店!G:G,0)</f>
        <v>0</v>
      </c>
      <c r="N112" s="7" t="str">
        <f>LOOKUP(M112,[2]②判断标准!$M$1:$M$4,[2]②判断标准!$O$1:$O$4)</f>
        <v>同老店</v>
      </c>
      <c r="O112" s="6">
        <f>_xlfn.XLOOKUP(E112,[2]新店!B:B,[2]新店!H:H,0)</f>
        <v>0</v>
      </c>
      <c r="P112" s="6">
        <f t="shared" si="20"/>
        <v>0</v>
      </c>
      <c r="Q112" s="2">
        <f>_xlfn.XLOOKUP(E112,[2]考勤!D:D,[2]考勤!AM:AM,0)</f>
        <v>24</v>
      </c>
      <c r="S112" s="2">
        <f t="shared" si="14"/>
        <v>0</v>
      </c>
      <c r="T112" s="2">
        <v>0</v>
      </c>
      <c r="U112" s="2">
        <v>0</v>
      </c>
      <c r="V112" s="2">
        <v>0</v>
      </c>
      <c r="W112" s="32">
        <f>_xlfn.XLOOKUP(E112,[2]项目数!C:C,[2]项目数!E:E,0)</f>
        <v>7134.91</v>
      </c>
      <c r="X112" s="32">
        <f>_xlfn.XLOOKUP(E112,[2]项目数!C:C,[2]项目数!D:D,0)</f>
        <v>104</v>
      </c>
      <c r="Y112" s="2">
        <f>_xlfn.XLOOKUP(E112,[2]项目数!C:C,[2]项目数!F:F,0)</f>
        <v>1275</v>
      </c>
      <c r="Z112" s="33">
        <f t="shared" si="15"/>
        <v>1</v>
      </c>
      <c r="AA112" s="33">
        <f t="shared" si="16"/>
        <v>1</v>
      </c>
      <c r="AB112" s="2">
        <f>_xlfn.XLOOKUP(F112,[2]战队统计表!A:A,[2]战队统计表!B:B,0)</f>
        <v>3</v>
      </c>
      <c r="AC112" s="2" t="str">
        <f t="shared" si="21"/>
        <v/>
      </c>
      <c r="AD112" s="8">
        <f>IF(AC112="",_xlfn.XLOOKUP(F112,[2]战队统计表!A:A,[2]战队统计表!D:D,0),0)</f>
        <v>0.04</v>
      </c>
      <c r="AE112" s="34">
        <f>IF(AND(E112="T区",E112="门店T区"),"",IF(AC112="",0,LOOKUP(S112,[2]②判断标准!$B$16:$B$20,[2]②判断标准!$D$16:$D$20)))</f>
        <v>0</v>
      </c>
      <c r="AF112" s="34">
        <f t="shared" si="17"/>
        <v>0.04</v>
      </c>
      <c r="AG112" s="9" t="e">
        <f t="shared" si="22"/>
        <v>#REF!</v>
      </c>
      <c r="AH112" s="35">
        <f t="shared" si="23"/>
        <v>0</v>
      </c>
      <c r="AI112" s="9" t="e">
        <f t="shared" si="24"/>
        <v>#REF!</v>
      </c>
      <c r="AJ112" s="36">
        <f>IF(AA112=1,IFERROR(S112/VLOOKUP(F112,[2]战队统计表!A:C,3,0),0),0)</f>
        <v>0</v>
      </c>
      <c r="AK112" s="34" t="str">
        <f t="shared" si="18"/>
        <v/>
      </c>
      <c r="AL112" s="2" t="str">
        <f>IF(D112="顾问",_xlfn.XLOOKUP(F112,[2]战队统计表!A:A,[2]战队统计表!H:H,0),"")</f>
        <v/>
      </c>
    </row>
    <row r="113" spans="1:38" ht="16.5" x14ac:dyDescent="0.2">
      <c r="A113" s="28" t="s">
        <v>30</v>
      </c>
      <c r="B113" s="29" t="s">
        <v>143</v>
      </c>
      <c r="C113" s="30" t="s">
        <v>36</v>
      </c>
      <c r="D113" s="31" t="s">
        <v>36</v>
      </c>
      <c r="E113" s="31" t="s">
        <v>36</v>
      </c>
      <c r="F113" s="2" t="str">
        <f t="shared" si="13"/>
        <v>沙河+T区</v>
      </c>
      <c r="G113" s="2" t="str">
        <f>IFERROR(_xlfn.XLOOKUP(B113,#REF!,#REF!,0),"")</f>
        <v/>
      </c>
      <c r="H113" s="3" t="e">
        <f>_xlfn.XLOOKUP(B113,#REF!,#REF!,0)</f>
        <v>#REF!</v>
      </c>
      <c r="I113" s="3">
        <f>_xlfn.XLOOKUP(E113,[2]新店!B:B,[2]新店!E:E,0)</f>
        <v>0</v>
      </c>
      <c r="J113" s="3">
        <f>_xlfn.XLOOKUP(E113,[2]新店!B:B,[2]新店!F:F,0)</f>
        <v>0</v>
      </c>
      <c r="K113" s="4" t="e">
        <f>IF(H113="新店一阶段",LOOKUP(I113,[2]②判断标准!$M$9:$M$12,[2]②判断标准!$O$9:$O$12),0)</f>
        <v>#REF!</v>
      </c>
      <c r="L113" s="5">
        <f t="shared" si="19"/>
        <v>0</v>
      </c>
      <c r="M113" s="6">
        <f>_xlfn.XLOOKUP(E113,[2]新店!B:B,[2]新店!G:G,0)</f>
        <v>0</v>
      </c>
      <c r="N113" s="7" t="str">
        <f>LOOKUP(M113,[2]②判断标准!$M$1:$M$4,[2]②判断标准!$O$1:$O$4)</f>
        <v>同老店</v>
      </c>
      <c r="O113" s="6">
        <f>_xlfn.XLOOKUP(E113,[2]新店!B:B,[2]新店!H:H,0)</f>
        <v>0</v>
      </c>
      <c r="P113" s="6">
        <f t="shared" si="20"/>
        <v>0</v>
      </c>
      <c r="Q113" s="2">
        <f>_xlfn.XLOOKUP(E113,[2]考勤!D:D,[2]考勤!AM:AM,0)</f>
        <v>0</v>
      </c>
      <c r="S113" s="2">
        <f t="shared" si="14"/>
        <v>0</v>
      </c>
      <c r="T113" s="2">
        <v>0</v>
      </c>
      <c r="U113" s="2">
        <v>0</v>
      </c>
      <c r="V113" s="2">
        <v>0</v>
      </c>
      <c r="W113" s="32">
        <f>_xlfn.XLOOKUP(E113,[2]项目数!C:C,[2]项目数!E:E,0)</f>
        <v>0</v>
      </c>
      <c r="X113" s="32">
        <f>_xlfn.XLOOKUP(E113,[2]项目数!C:C,[2]项目数!D:D,0)</f>
        <v>0</v>
      </c>
      <c r="Y113" s="2">
        <f>_xlfn.XLOOKUP(E113,[2]项目数!C:C,[2]项目数!F:F,0)</f>
        <v>0</v>
      </c>
      <c r="Z113" s="33" t="str">
        <f t="shared" si="15"/>
        <v>不属于战队</v>
      </c>
      <c r="AA113" s="33">
        <f t="shared" si="16"/>
        <v>0</v>
      </c>
      <c r="AB113" s="2">
        <f>_xlfn.XLOOKUP(F113,[2]战队统计表!A:A,[2]战队统计表!B:B,0)</f>
        <v>0</v>
      </c>
      <c r="AC113" s="2">
        <f t="shared" si="21"/>
        <v>1</v>
      </c>
      <c r="AD113" s="8">
        <f>IF(AC113="",_xlfn.XLOOKUP(F113,[2]战队统计表!A:A,[2]战队统计表!D:D,0),0)</f>
        <v>0</v>
      </c>
      <c r="AE113" s="34">
        <f>IF(AND(E113="T区",E113="门店T区"),"",IF(AC113="",0,LOOKUP(S113,[2]②判断标准!$B$16:$B$20,[2]②判断标准!$D$16:$D$20)))</f>
        <v>0</v>
      </c>
      <c r="AF113" s="34">
        <f t="shared" si="17"/>
        <v>0</v>
      </c>
      <c r="AG113" s="9" t="e">
        <f t="shared" si="22"/>
        <v>#REF!</v>
      </c>
      <c r="AH113" s="35">
        <f t="shared" si="23"/>
        <v>0</v>
      </c>
      <c r="AI113" s="9" t="e">
        <f t="shared" si="24"/>
        <v>#REF!</v>
      </c>
      <c r="AJ113" s="36">
        <f>IF(AA113=1,IFERROR(S113/VLOOKUP(F113,[2]战队统计表!A:C,3,0),0),0)</f>
        <v>0</v>
      </c>
      <c r="AK113" s="34" t="str">
        <f t="shared" si="18"/>
        <v/>
      </c>
      <c r="AL113" s="2" t="str">
        <f>IF(D113="顾问",_xlfn.XLOOKUP(F113,[2]战队统计表!A:A,[2]战队统计表!H:H,0),"")</f>
        <v/>
      </c>
    </row>
    <row r="114" spans="1:38" ht="16.5" x14ac:dyDescent="0.2">
      <c r="A114" s="28" t="s">
        <v>30</v>
      </c>
      <c r="B114" s="29" t="s">
        <v>143</v>
      </c>
      <c r="C114" s="38" t="s">
        <v>42</v>
      </c>
      <c r="D114" s="39" t="s">
        <v>42</v>
      </c>
      <c r="E114" s="39" t="s">
        <v>42</v>
      </c>
      <c r="F114" s="2" t="str">
        <f t="shared" si="13"/>
        <v>沙河+门店T区</v>
      </c>
      <c r="G114" s="2" t="str">
        <f>IFERROR(_xlfn.XLOOKUP(B114,#REF!,#REF!,0),"")</f>
        <v/>
      </c>
      <c r="H114" s="3" t="e">
        <f>_xlfn.XLOOKUP(B114,#REF!,#REF!,0)</f>
        <v>#REF!</v>
      </c>
      <c r="I114" s="3">
        <f>_xlfn.XLOOKUP(E114,[2]新店!B:B,[2]新店!E:E,0)</f>
        <v>0</v>
      </c>
      <c r="J114" s="3">
        <f>_xlfn.XLOOKUP(E114,[2]新店!B:B,[2]新店!F:F,0)</f>
        <v>0</v>
      </c>
      <c r="K114" s="4" t="e">
        <f>IF(H114="新店一阶段",LOOKUP(I114,[2]②判断标准!$M$9:$M$12,[2]②判断标准!$O$9:$O$12),0)</f>
        <v>#REF!</v>
      </c>
      <c r="L114" s="5">
        <f t="shared" si="19"/>
        <v>1811</v>
      </c>
      <c r="M114" s="6">
        <f>_xlfn.XLOOKUP(E114,[2]新店!B:B,[2]新店!G:G,0)</f>
        <v>0</v>
      </c>
      <c r="N114" s="7" t="str">
        <f>LOOKUP(M114,[2]②判断标准!$M$1:$M$4,[2]②判断标准!$O$1:$O$4)</f>
        <v>同老店</v>
      </c>
      <c r="O114" s="6">
        <f>_xlfn.XLOOKUP(E114,[2]新店!B:B,[2]新店!H:H,0)</f>
        <v>0</v>
      </c>
      <c r="P114" s="6">
        <f t="shared" si="20"/>
        <v>1811</v>
      </c>
      <c r="Q114" s="2">
        <f>_xlfn.XLOOKUP(E114,[2]考勤!D:D,[2]考勤!AM:AM,0)</f>
        <v>0</v>
      </c>
      <c r="S114" s="2">
        <f t="shared" si="14"/>
        <v>-4988</v>
      </c>
      <c r="T114" s="2">
        <v>1811</v>
      </c>
      <c r="U114" s="2">
        <v>-6799</v>
      </c>
      <c r="V114" s="2">
        <v>0</v>
      </c>
      <c r="W114" s="32">
        <f>_xlfn.XLOOKUP(E114,[2]项目数!C:C,[2]项目数!E:E,0)</f>
        <v>0</v>
      </c>
      <c r="X114" s="32">
        <f>_xlfn.XLOOKUP(E114,[2]项目数!C:C,[2]项目数!D:D,0)</f>
        <v>0</v>
      </c>
      <c r="Y114" s="2">
        <f>_xlfn.XLOOKUP(E114,[2]项目数!C:C,[2]项目数!F:F,0)</f>
        <v>0</v>
      </c>
      <c r="Z114" s="33">
        <f t="shared" si="15"/>
        <v>1</v>
      </c>
      <c r="AA114" s="33">
        <f t="shared" si="16"/>
        <v>0</v>
      </c>
      <c r="AB114" s="2">
        <f>_xlfn.XLOOKUP(F114,[2]战队统计表!A:A,[2]战队统计表!B:B,0)</f>
        <v>0</v>
      </c>
      <c r="AC114" s="2">
        <f t="shared" si="21"/>
        <v>1</v>
      </c>
      <c r="AD114" s="8">
        <f>IF(AC114="",_xlfn.XLOOKUP(F114,[2]战队统计表!A:A,[2]战队统计表!D:D,0),0)</f>
        <v>0</v>
      </c>
      <c r="AE114" s="34">
        <f>IF(AND(E114="T区",E114="门店T区"),"",IF(AC114="",0,LOOKUP(S114,[2]②判断标准!$B$16:$B$20,[2]②判断标准!$D$16:$D$20)))</f>
        <v>0</v>
      </c>
      <c r="AF114" s="34">
        <f t="shared" si="17"/>
        <v>0</v>
      </c>
      <c r="AG114" s="9" t="e">
        <f t="shared" si="22"/>
        <v>#REF!</v>
      </c>
      <c r="AH114" s="35">
        <f t="shared" si="23"/>
        <v>0</v>
      </c>
      <c r="AI114" s="9" t="e">
        <f t="shared" si="24"/>
        <v>#REF!</v>
      </c>
      <c r="AJ114" s="36">
        <f>IF(AA114=1,IFERROR(S114/VLOOKUP(F114,[2]战队统计表!A:C,3,0),0),0)</f>
        <v>0</v>
      </c>
      <c r="AK114" s="34" t="str">
        <f t="shared" si="18"/>
        <v/>
      </c>
      <c r="AL114" s="2" t="str">
        <f>IF(D114="顾问",_xlfn.XLOOKUP(F114,[2]战队统计表!A:A,[2]战队统计表!H:H,0),"")</f>
        <v/>
      </c>
    </row>
    <row r="115" spans="1:38" ht="16.5" x14ac:dyDescent="0.2">
      <c r="A115" s="28" t="s">
        <v>30</v>
      </c>
      <c r="B115" s="29" t="s">
        <v>152</v>
      </c>
      <c r="C115" s="30" t="s">
        <v>153</v>
      </c>
      <c r="D115" s="31" t="s">
        <v>32</v>
      </c>
      <c r="E115" s="57" t="s">
        <v>154</v>
      </c>
      <c r="F115" s="2" t="str">
        <f t="shared" si="13"/>
        <v>涌泉+冲刺队</v>
      </c>
      <c r="G115" s="2" t="str">
        <f>IFERROR(_xlfn.XLOOKUP(B115,#REF!,#REF!,0),"")</f>
        <v/>
      </c>
      <c r="H115" s="3" t="e">
        <f>_xlfn.XLOOKUP(B115,#REF!,#REF!,0)</f>
        <v>#REF!</v>
      </c>
      <c r="I115" s="3">
        <f>_xlfn.XLOOKUP(E115,[2]新店!B:B,[2]新店!E:E,0)</f>
        <v>0</v>
      </c>
      <c r="J115" s="3">
        <f>_xlfn.XLOOKUP(E115,[2]新店!B:B,[2]新店!F:F,0)</f>
        <v>0</v>
      </c>
      <c r="K115" s="4" t="e">
        <f>IF(H115="新店一阶段",LOOKUP(I115,[2]②判断标准!$M$9:$M$12,[2]②判断标准!$O$9:$O$12),0)</f>
        <v>#REF!</v>
      </c>
      <c r="L115" s="5">
        <f t="shared" si="19"/>
        <v>34828</v>
      </c>
      <c r="M115" s="6">
        <f>_xlfn.XLOOKUP(E115,[2]新店!B:B,[2]新店!G:G,0)</f>
        <v>0</v>
      </c>
      <c r="N115" s="7" t="str">
        <f>LOOKUP(M115,[2]②判断标准!$M$1:$M$4,[2]②判断标准!$O$1:$O$4)</f>
        <v>同老店</v>
      </c>
      <c r="O115" s="6">
        <f>_xlfn.XLOOKUP(E115,[2]新店!B:B,[2]新店!H:H,0)</f>
        <v>0</v>
      </c>
      <c r="P115" s="6">
        <f t="shared" si="20"/>
        <v>34828</v>
      </c>
      <c r="Q115" s="2">
        <f>_xlfn.XLOOKUP(E115,[2]考勤!D:D,[2]考勤!AM:AM,0)</f>
        <v>30</v>
      </c>
      <c r="S115" s="2">
        <f t="shared" si="14"/>
        <v>76716</v>
      </c>
      <c r="T115" s="2">
        <v>34828</v>
      </c>
      <c r="U115" s="2">
        <v>40380</v>
      </c>
      <c r="V115" s="2">
        <v>1508</v>
      </c>
      <c r="W115" s="32">
        <f>_xlfn.XLOOKUP(E115,[2]项目数!C:C,[2]项目数!E:E,0)</f>
        <v>16032.6</v>
      </c>
      <c r="X115" s="32">
        <f>_xlfn.XLOOKUP(E115,[2]项目数!C:C,[2]项目数!D:D,0)</f>
        <v>84.5</v>
      </c>
      <c r="Y115" s="2">
        <f>_xlfn.XLOOKUP(E115,[2]项目数!C:C,[2]项目数!F:F,0)</f>
        <v>983</v>
      </c>
      <c r="Z115" s="33">
        <f t="shared" si="15"/>
        <v>1</v>
      </c>
      <c r="AA115" s="33">
        <f t="shared" si="16"/>
        <v>1</v>
      </c>
      <c r="AB115" s="2">
        <f>_xlfn.XLOOKUP(F115,[2]战队统计表!A:A,[2]战队统计表!B:B,0)</f>
        <v>2</v>
      </c>
      <c r="AC115" s="2" t="str">
        <f t="shared" si="21"/>
        <v/>
      </c>
      <c r="AD115" s="8">
        <f>IF(AC115="",_xlfn.XLOOKUP(F115,[2]战队统计表!A:A,[2]战队统计表!D:D,0),0)</f>
        <v>0.06</v>
      </c>
      <c r="AE115" s="34">
        <f>IF(AND(E115="T区",E115="门店T区"),"",IF(AC115="",0,LOOKUP(S115,[2]②判断标准!$B$16:$B$20,[2]②判断标准!$D$16:$D$20)))</f>
        <v>0</v>
      </c>
      <c r="AF115" s="34">
        <f t="shared" si="17"/>
        <v>0.06</v>
      </c>
      <c r="AG115" s="9" t="e">
        <f t="shared" si="22"/>
        <v>#REF!</v>
      </c>
      <c r="AH115" s="35">
        <f t="shared" si="23"/>
        <v>1496.079</v>
      </c>
      <c r="AI115" s="9" t="e">
        <f t="shared" si="24"/>
        <v>#REF!</v>
      </c>
      <c r="AJ115" s="36">
        <f>IF(AA115=1,IFERROR(S115/VLOOKUP(F115,[2]战队统计表!A:C,3,0),0),0)</f>
        <v>0.51103117505995199</v>
      </c>
      <c r="AK115" s="34">
        <f t="shared" si="18"/>
        <v>0.48896882494004795</v>
      </c>
      <c r="AL115" s="2">
        <f>IF(D115="顾问",_xlfn.XLOOKUP(F115,[2]战队统计表!A:A,[2]战队统计表!H:H,0),"")</f>
        <v>0</v>
      </c>
    </row>
    <row r="116" spans="1:38" ht="16.5" x14ac:dyDescent="0.2">
      <c r="A116" s="28" t="s">
        <v>30</v>
      </c>
      <c r="B116" s="29" t="s">
        <v>152</v>
      </c>
      <c r="C116" s="30" t="s">
        <v>153</v>
      </c>
      <c r="D116" s="31" t="s">
        <v>6</v>
      </c>
      <c r="E116" s="31" t="s">
        <v>155</v>
      </c>
      <c r="F116" s="2" t="str">
        <f t="shared" si="13"/>
        <v>涌泉+冲刺队</v>
      </c>
      <c r="G116" s="2" t="str">
        <f>IFERROR(_xlfn.XLOOKUP(B116,#REF!,#REF!,0),"")</f>
        <v/>
      </c>
      <c r="H116" s="3" t="e">
        <f>_xlfn.XLOOKUP(B116,#REF!,#REF!,0)</f>
        <v>#REF!</v>
      </c>
      <c r="I116" s="3">
        <f>_xlfn.XLOOKUP(E116,[2]新店!B:B,[2]新店!E:E,0)</f>
        <v>0</v>
      </c>
      <c r="J116" s="3">
        <f>_xlfn.XLOOKUP(E116,[2]新店!B:B,[2]新店!F:F,0)</f>
        <v>0</v>
      </c>
      <c r="K116" s="4" t="e">
        <f>IF(H116="新店一阶段",LOOKUP(I116,[2]②判断标准!$M$9:$M$12,[2]②判断标准!$O$9:$O$12),0)</f>
        <v>#REF!</v>
      </c>
      <c r="L116" s="5">
        <f t="shared" si="19"/>
        <v>21184</v>
      </c>
      <c r="M116" s="6">
        <f>_xlfn.XLOOKUP(E116,[2]新店!B:B,[2]新店!G:G,0)</f>
        <v>0</v>
      </c>
      <c r="N116" s="7" t="str">
        <f>LOOKUP(M116,[2]②判断标准!$M$1:$M$4,[2]②判断标准!$O$1:$O$4)</f>
        <v>同老店</v>
      </c>
      <c r="O116" s="6">
        <f>_xlfn.XLOOKUP(E116,[2]新店!B:B,[2]新店!H:H,0)</f>
        <v>0</v>
      </c>
      <c r="P116" s="6">
        <f t="shared" si="20"/>
        <v>21184</v>
      </c>
      <c r="Q116" s="2">
        <f>_xlfn.XLOOKUP(E116,[2]考勤!D:D,[2]考勤!AM:AM,0)</f>
        <v>29</v>
      </c>
      <c r="S116" s="2">
        <f t="shared" si="14"/>
        <v>73404</v>
      </c>
      <c r="T116" s="2">
        <v>21184</v>
      </c>
      <c r="U116" s="2">
        <v>51600</v>
      </c>
      <c r="V116" s="2">
        <v>620</v>
      </c>
      <c r="W116" s="32">
        <f>_xlfn.XLOOKUP(E116,[2]项目数!C:C,[2]项目数!E:E,0)</f>
        <v>10058.07</v>
      </c>
      <c r="X116" s="32">
        <f>_xlfn.XLOOKUP(E116,[2]项目数!C:C,[2]项目数!D:D,0)</f>
        <v>104.5</v>
      </c>
      <c r="Y116" s="2">
        <f>_xlfn.XLOOKUP(E116,[2]项目数!C:C,[2]项目数!F:F,0)</f>
        <v>1295</v>
      </c>
      <c r="Z116" s="33">
        <f t="shared" si="15"/>
        <v>1</v>
      </c>
      <c r="AA116" s="33">
        <f t="shared" si="16"/>
        <v>1</v>
      </c>
      <c r="AB116" s="2">
        <f>_xlfn.XLOOKUP(F116,[2]战队统计表!A:A,[2]战队统计表!B:B,0)</f>
        <v>2</v>
      </c>
      <c r="AC116" s="2" t="str">
        <f t="shared" si="21"/>
        <v/>
      </c>
      <c r="AD116" s="8">
        <f>IF(AC116="",_xlfn.XLOOKUP(F116,[2]战队统计表!A:A,[2]战队统计表!D:D,0),0)</f>
        <v>0.06</v>
      </c>
      <c r="AE116" s="34">
        <f>IF(AND(E116="T区",E116="门店T区"),"",IF(AC116="",0,LOOKUP(S116,[2]②判断标准!$B$16:$B$20,[2]②判断标准!$D$16:$D$20)))</f>
        <v>0</v>
      </c>
      <c r="AF116" s="34">
        <f t="shared" si="17"/>
        <v>0.06</v>
      </c>
      <c r="AG116" s="9" t="e">
        <f t="shared" si="22"/>
        <v>#REF!</v>
      </c>
      <c r="AH116" s="35">
        <f t="shared" si="23"/>
        <v>1911.78</v>
      </c>
      <c r="AI116" s="9" t="e">
        <f t="shared" si="24"/>
        <v>#REF!</v>
      </c>
      <c r="AJ116" s="36">
        <f>IF(AA116=1,IFERROR(S116/VLOOKUP(F116,[2]战队统计表!A:C,3,0),0),0)</f>
        <v>0.48896882494004795</v>
      </c>
      <c r="AK116" s="34" t="str">
        <f t="shared" si="18"/>
        <v/>
      </c>
      <c r="AL116" s="2" t="str">
        <f>IF(D116="顾问",_xlfn.XLOOKUP(F116,[2]战队统计表!A:A,[2]战队统计表!H:H,0),"")</f>
        <v/>
      </c>
    </row>
    <row r="117" spans="1:38" ht="16.5" x14ac:dyDescent="0.2">
      <c r="A117" s="28" t="s">
        <v>30</v>
      </c>
      <c r="B117" s="29" t="s">
        <v>152</v>
      </c>
      <c r="C117" s="30" t="s">
        <v>36</v>
      </c>
      <c r="D117" s="31" t="s">
        <v>36</v>
      </c>
      <c r="E117" s="31" t="s">
        <v>36</v>
      </c>
      <c r="F117" s="2" t="str">
        <f t="shared" si="13"/>
        <v>涌泉+T区</v>
      </c>
      <c r="G117" s="2" t="str">
        <f>IFERROR(_xlfn.XLOOKUP(B117,#REF!,#REF!,0),"")</f>
        <v/>
      </c>
      <c r="H117" s="3" t="e">
        <f>_xlfn.XLOOKUP(B117,#REF!,#REF!,0)</f>
        <v>#REF!</v>
      </c>
      <c r="I117" s="3">
        <f>_xlfn.XLOOKUP(E117,[2]新店!B:B,[2]新店!E:E,0)</f>
        <v>0</v>
      </c>
      <c r="J117" s="3">
        <f>_xlfn.XLOOKUP(E117,[2]新店!B:B,[2]新店!F:F,0)</f>
        <v>0</v>
      </c>
      <c r="K117" s="4" t="e">
        <f>IF(H117="新店一阶段",LOOKUP(I117,[2]②判断标准!$M$9:$M$12,[2]②判断标准!$O$9:$O$12),0)</f>
        <v>#REF!</v>
      </c>
      <c r="L117" s="5">
        <f t="shared" si="19"/>
        <v>0</v>
      </c>
      <c r="M117" s="6">
        <f>_xlfn.XLOOKUP(E117,[2]新店!B:B,[2]新店!G:G,0)</f>
        <v>0</v>
      </c>
      <c r="N117" s="7" t="str">
        <f>LOOKUP(M117,[2]②判断标准!$M$1:$M$4,[2]②判断标准!$O$1:$O$4)</f>
        <v>同老店</v>
      </c>
      <c r="O117" s="6">
        <f>_xlfn.XLOOKUP(E117,[2]新店!B:B,[2]新店!H:H,0)</f>
        <v>0</v>
      </c>
      <c r="P117" s="6">
        <f t="shared" si="20"/>
        <v>0</v>
      </c>
      <c r="Q117" s="2">
        <f>_xlfn.XLOOKUP(E117,[2]考勤!D:D,[2]考勤!AM:AM,0)</f>
        <v>0</v>
      </c>
      <c r="S117" s="2">
        <f t="shared" si="14"/>
        <v>0</v>
      </c>
      <c r="T117" s="2">
        <v>0</v>
      </c>
      <c r="U117" s="2">
        <v>0</v>
      </c>
      <c r="V117" s="2">
        <v>0</v>
      </c>
      <c r="W117" s="32">
        <f>_xlfn.XLOOKUP(E117,[2]项目数!C:C,[2]项目数!E:E,0)</f>
        <v>0</v>
      </c>
      <c r="X117" s="32">
        <f>_xlfn.XLOOKUP(E117,[2]项目数!C:C,[2]项目数!D:D,0)</f>
        <v>0</v>
      </c>
      <c r="Y117" s="2">
        <f>_xlfn.XLOOKUP(E117,[2]项目数!C:C,[2]项目数!F:F,0)</f>
        <v>0</v>
      </c>
      <c r="Z117" s="33" t="str">
        <f t="shared" si="15"/>
        <v>不属于战队</v>
      </c>
      <c r="AA117" s="33">
        <f t="shared" si="16"/>
        <v>0</v>
      </c>
      <c r="AB117" s="2">
        <f>_xlfn.XLOOKUP(F117,[2]战队统计表!A:A,[2]战队统计表!B:B,0)</f>
        <v>0</v>
      </c>
      <c r="AC117" s="2">
        <f t="shared" si="21"/>
        <v>1</v>
      </c>
      <c r="AD117" s="8">
        <f>IF(AC117="",_xlfn.XLOOKUP(F117,[2]战队统计表!A:A,[2]战队统计表!D:D,0),0)</f>
        <v>0</v>
      </c>
      <c r="AE117" s="34">
        <f>IF(AND(E117="T区",E117="门店T区"),"",IF(AC117="",0,LOOKUP(S117,[2]②判断标准!$B$16:$B$20,[2]②判断标准!$D$16:$D$20)))</f>
        <v>0</v>
      </c>
      <c r="AF117" s="34">
        <f t="shared" si="17"/>
        <v>0</v>
      </c>
      <c r="AG117" s="9" t="e">
        <f t="shared" si="22"/>
        <v>#REF!</v>
      </c>
      <c r="AH117" s="35">
        <f t="shared" si="23"/>
        <v>0</v>
      </c>
      <c r="AI117" s="9" t="e">
        <f t="shared" si="24"/>
        <v>#REF!</v>
      </c>
      <c r="AJ117" s="36">
        <f>IF(AA117=1,IFERROR(S117/VLOOKUP(F117,[2]战队统计表!A:C,3,0),0),0)</f>
        <v>0</v>
      </c>
      <c r="AK117" s="34" t="str">
        <f t="shared" si="18"/>
        <v/>
      </c>
      <c r="AL117" s="2" t="str">
        <f>IF(D117="顾问",_xlfn.XLOOKUP(F117,[2]战队统计表!A:A,[2]战队统计表!H:H,0),"")</f>
        <v/>
      </c>
    </row>
    <row r="118" spans="1:38" ht="16.5" x14ac:dyDescent="0.2">
      <c r="A118" s="28" t="s">
        <v>30</v>
      </c>
      <c r="B118" s="29" t="s">
        <v>152</v>
      </c>
      <c r="C118" s="30" t="s">
        <v>157</v>
      </c>
      <c r="D118" s="31" t="s">
        <v>32</v>
      </c>
      <c r="E118" s="57" t="s">
        <v>158</v>
      </c>
      <c r="F118" s="2" t="str">
        <f t="shared" si="13"/>
        <v>涌泉+进钱队</v>
      </c>
      <c r="G118" s="2" t="str">
        <f>IFERROR(_xlfn.XLOOKUP(B118,#REF!,#REF!,0),"")</f>
        <v/>
      </c>
      <c r="H118" s="3" t="e">
        <f>_xlfn.XLOOKUP(B118,#REF!,#REF!,0)</f>
        <v>#REF!</v>
      </c>
      <c r="I118" s="3">
        <f>_xlfn.XLOOKUP(E118,[2]新店!B:B,[2]新店!E:E,0)</f>
        <v>0</v>
      </c>
      <c r="J118" s="3">
        <f>_xlfn.XLOOKUP(E118,[2]新店!B:B,[2]新店!F:F,0)</f>
        <v>0</v>
      </c>
      <c r="K118" s="4" t="e">
        <f>IF(H118="新店一阶段",LOOKUP(I118,[2]②判断标准!$M$9:$M$12,[2]②判断标准!$O$9:$O$12),0)</f>
        <v>#REF!</v>
      </c>
      <c r="L118" s="5">
        <f t="shared" si="19"/>
        <v>5627</v>
      </c>
      <c r="M118" s="6">
        <f>_xlfn.XLOOKUP(E118,[2]新店!B:B,[2]新店!G:G,0)</f>
        <v>0</v>
      </c>
      <c r="N118" s="7" t="str">
        <f>LOOKUP(M118,[2]②判断标准!$M$1:$M$4,[2]②判断标准!$O$1:$O$4)</f>
        <v>同老店</v>
      </c>
      <c r="O118" s="6">
        <f>_xlfn.XLOOKUP(E118,[2]新店!B:B,[2]新店!H:H,0)</f>
        <v>0</v>
      </c>
      <c r="P118" s="6">
        <f t="shared" si="20"/>
        <v>5627</v>
      </c>
      <c r="Q118" s="2">
        <f>_xlfn.XLOOKUP(E118,[2]考勤!D:D,[2]考勤!AM:AM,0)</f>
        <v>28</v>
      </c>
      <c r="S118" s="2">
        <f t="shared" si="14"/>
        <v>12427</v>
      </c>
      <c r="T118" s="2">
        <v>5627</v>
      </c>
      <c r="U118" s="2">
        <v>6800</v>
      </c>
      <c r="V118" s="2">
        <v>0</v>
      </c>
      <c r="W118" s="32">
        <f>_xlfn.XLOOKUP(E118,[2]项目数!C:C,[2]项目数!E:E,0)</f>
        <v>9147.9699999999993</v>
      </c>
      <c r="X118" s="32">
        <f>_xlfn.XLOOKUP(E118,[2]项目数!C:C,[2]项目数!D:D,0)</f>
        <v>91.5</v>
      </c>
      <c r="Y118" s="2">
        <f>_xlfn.XLOOKUP(E118,[2]项目数!C:C,[2]项目数!F:F,0)</f>
        <v>1127</v>
      </c>
      <c r="Z118" s="33">
        <f t="shared" si="15"/>
        <v>1</v>
      </c>
      <c r="AA118" s="33">
        <f t="shared" si="16"/>
        <v>1</v>
      </c>
      <c r="AB118" s="2">
        <f>_xlfn.XLOOKUP(F118,[2]战队统计表!A:A,[2]战队统计表!B:B,0)</f>
        <v>2</v>
      </c>
      <c r="AC118" s="2" t="str">
        <f t="shared" si="21"/>
        <v/>
      </c>
      <c r="AD118" s="8">
        <f>IF(AC118="",_xlfn.XLOOKUP(F118,[2]战队统计表!A:A,[2]战队统计表!D:D,0),0)</f>
        <v>0.03</v>
      </c>
      <c r="AE118" s="34">
        <f>IF(AND(E118="T区",E118="门店T区"),"",IF(AC118="",0,LOOKUP(S118,[2]②判断标准!$B$16:$B$20,[2]②判断标准!$D$16:$D$20)))</f>
        <v>0</v>
      </c>
      <c r="AF118" s="34">
        <f t="shared" si="17"/>
        <v>0.03</v>
      </c>
      <c r="AG118" s="9" t="e">
        <f t="shared" si="22"/>
        <v>#REF!</v>
      </c>
      <c r="AH118" s="35">
        <f t="shared" si="23"/>
        <v>125.97</v>
      </c>
      <c r="AI118" s="9" t="e">
        <f t="shared" si="24"/>
        <v>#REF!</v>
      </c>
      <c r="AJ118" s="36">
        <f>IF(AA118=1,IFERROR(S118/VLOOKUP(F118,[2]战队统计表!A:C,3,0),0),0)</f>
        <v>0.52229647375278443</v>
      </c>
      <c r="AK118" s="34">
        <f t="shared" si="18"/>
        <v>0.47770352624721557</v>
      </c>
      <c r="AL118" s="2">
        <f>IF(D118="顾问",_xlfn.XLOOKUP(F118,[2]战队统计表!A:A,[2]战队统计表!H:H,0),"")</f>
        <v>0</v>
      </c>
    </row>
    <row r="119" spans="1:38" ht="16.5" x14ac:dyDescent="0.2">
      <c r="A119" s="28" t="s">
        <v>30</v>
      </c>
      <c r="B119" s="29" t="s">
        <v>152</v>
      </c>
      <c r="C119" s="30" t="s">
        <v>157</v>
      </c>
      <c r="D119" s="31" t="s">
        <v>6</v>
      </c>
      <c r="E119" s="57" t="s">
        <v>159</v>
      </c>
      <c r="F119" s="2" t="str">
        <f t="shared" si="13"/>
        <v>涌泉+进钱队</v>
      </c>
      <c r="G119" s="2" t="str">
        <f>IFERROR(_xlfn.XLOOKUP(B119,#REF!,#REF!,0),"")</f>
        <v/>
      </c>
      <c r="H119" s="3" t="e">
        <f>_xlfn.XLOOKUP(B119,#REF!,#REF!,0)</f>
        <v>#REF!</v>
      </c>
      <c r="I119" s="3">
        <f>_xlfn.XLOOKUP(E119,[2]新店!B:B,[2]新店!E:E,0)</f>
        <v>0</v>
      </c>
      <c r="J119" s="3">
        <f>_xlfn.XLOOKUP(E119,[2]新店!B:B,[2]新店!F:F,0)</f>
        <v>0</v>
      </c>
      <c r="K119" s="4" t="e">
        <f>IF(H119="新店一阶段",LOOKUP(I119,[2]②判断标准!$M$9:$M$12,[2]②判断标准!$O$9:$O$12),0)</f>
        <v>#REF!</v>
      </c>
      <c r="L119" s="5">
        <f t="shared" si="19"/>
        <v>4992</v>
      </c>
      <c r="M119" s="6">
        <f>_xlfn.XLOOKUP(E119,[2]新店!B:B,[2]新店!G:G,0)</f>
        <v>0</v>
      </c>
      <c r="N119" s="7" t="str">
        <f>LOOKUP(M119,[2]②判断标准!$M$1:$M$4,[2]②判断标准!$O$1:$O$4)</f>
        <v>同老店</v>
      </c>
      <c r="O119" s="6">
        <f>_xlfn.XLOOKUP(E119,[2]新店!B:B,[2]新店!H:H,0)</f>
        <v>0</v>
      </c>
      <c r="P119" s="6">
        <f t="shared" si="20"/>
        <v>4992</v>
      </c>
      <c r="Q119" s="2">
        <f>_xlfn.XLOOKUP(E119,[2]考勤!D:D,[2]考勤!AM:AM,0)</f>
        <v>19</v>
      </c>
      <c r="S119" s="2">
        <f t="shared" si="14"/>
        <v>28992</v>
      </c>
      <c r="T119" s="2">
        <v>4992</v>
      </c>
      <c r="U119" s="2">
        <v>24000</v>
      </c>
      <c r="V119" s="2">
        <v>0</v>
      </c>
      <c r="W119" s="32">
        <f>_xlfn.XLOOKUP(E119,[2]项目数!C:C,[2]项目数!E:E,0)</f>
        <v>10429.52</v>
      </c>
      <c r="X119" s="32">
        <f>_xlfn.XLOOKUP(E119,[2]项目数!C:C,[2]项目数!D:D,0)</f>
        <v>36</v>
      </c>
      <c r="Y119" s="2">
        <f>_xlfn.XLOOKUP(E119,[2]项目数!C:C,[2]项目数!F:F,0)</f>
        <v>319</v>
      </c>
      <c r="Z119" s="33">
        <f t="shared" si="15"/>
        <v>1</v>
      </c>
      <c r="AA119" s="33">
        <f t="shared" si="16"/>
        <v>0</v>
      </c>
      <c r="AB119" s="2">
        <f>_xlfn.XLOOKUP(F119,[2]战队统计表!A:A,[2]战队统计表!B:B,0)</f>
        <v>2</v>
      </c>
      <c r="AC119" s="2">
        <f t="shared" si="21"/>
        <v>1</v>
      </c>
      <c r="AD119" s="8">
        <f>IF(AC119="",_xlfn.XLOOKUP(F119,[2]战队统计表!A:A,[2]战队统计表!D:D,0),0)</f>
        <v>0</v>
      </c>
      <c r="AE119" s="34">
        <f>IF(AND(E119="T区",E119="门店T区"),"",IF(AC119="",0,LOOKUP(S119,[2]②判断标准!$B$16:$B$20,[2]②判断标准!$D$16:$D$20)))</f>
        <v>0.04</v>
      </c>
      <c r="AF119" s="34">
        <f t="shared" si="17"/>
        <v>0.04</v>
      </c>
      <c r="AG119" s="9" t="e">
        <f t="shared" si="22"/>
        <v>#REF!</v>
      </c>
      <c r="AH119" s="35">
        <f t="shared" si="23"/>
        <v>592.80000000000007</v>
      </c>
      <c r="AI119" s="9" t="e">
        <f t="shared" si="24"/>
        <v>#REF!</v>
      </c>
      <c r="AJ119" s="36">
        <f>IF(AA119=1,IFERROR(S119/VLOOKUP(F119,[2]战队统计表!A:C,3,0),0),0)</f>
        <v>0</v>
      </c>
      <c r="AK119" s="34" t="str">
        <f t="shared" si="18"/>
        <v/>
      </c>
      <c r="AL119" s="2" t="str">
        <f>IF(D119="顾问",_xlfn.XLOOKUP(F119,[2]战队统计表!A:A,[2]战队统计表!H:H,0),"")</f>
        <v/>
      </c>
    </row>
    <row r="120" spans="1:38" ht="16.5" x14ac:dyDescent="0.2">
      <c r="A120" s="28" t="s">
        <v>30</v>
      </c>
      <c r="B120" s="29" t="s">
        <v>152</v>
      </c>
      <c r="C120" s="30" t="s">
        <v>157</v>
      </c>
      <c r="D120" s="31" t="s">
        <v>6</v>
      </c>
      <c r="E120" s="57" t="s">
        <v>160</v>
      </c>
      <c r="F120" s="2" t="str">
        <f t="shared" si="13"/>
        <v>涌泉+进钱队</v>
      </c>
      <c r="G120" s="2" t="str">
        <f>IFERROR(_xlfn.XLOOKUP(B120,#REF!,#REF!,0),"")</f>
        <v/>
      </c>
      <c r="H120" s="3" t="e">
        <f>_xlfn.XLOOKUP(B120,#REF!,#REF!,0)</f>
        <v>#REF!</v>
      </c>
      <c r="I120" s="3">
        <f>_xlfn.XLOOKUP(E120,[2]新店!B:B,[2]新店!E:E,0)</f>
        <v>0</v>
      </c>
      <c r="J120" s="3">
        <f>_xlfn.XLOOKUP(E120,[2]新店!B:B,[2]新店!F:F,0)</f>
        <v>0</v>
      </c>
      <c r="K120" s="4" t="e">
        <f>IF(H120="新店一阶段",LOOKUP(I120,[2]②判断标准!$M$9:$M$12,[2]②判断标准!$O$9:$O$12),0)</f>
        <v>#REF!</v>
      </c>
      <c r="L120" s="5">
        <f t="shared" si="19"/>
        <v>3266</v>
      </c>
      <c r="M120" s="6">
        <f>_xlfn.XLOOKUP(E120,[2]新店!B:B,[2]新店!G:G,0)</f>
        <v>0</v>
      </c>
      <c r="N120" s="7" t="str">
        <f>LOOKUP(M120,[2]②判断标准!$M$1:$M$4,[2]②判断标准!$O$1:$O$4)</f>
        <v>同老店</v>
      </c>
      <c r="O120" s="6">
        <f>_xlfn.XLOOKUP(E120,[2]新店!B:B,[2]新店!H:H,0)</f>
        <v>0</v>
      </c>
      <c r="P120" s="6">
        <f t="shared" si="20"/>
        <v>3266</v>
      </c>
      <c r="Q120" s="2">
        <f>_xlfn.XLOOKUP(E120,[2]考勤!D:D,[2]考勤!AM:AM,0)</f>
        <v>30</v>
      </c>
      <c r="S120" s="2">
        <f t="shared" si="14"/>
        <v>11366</v>
      </c>
      <c r="T120" s="2">
        <v>3266</v>
      </c>
      <c r="U120" s="2">
        <v>8100</v>
      </c>
      <c r="V120" s="2">
        <v>0</v>
      </c>
      <c r="W120" s="32">
        <f>_xlfn.XLOOKUP(E120,[2]项目数!C:C,[2]项目数!E:E,0)</f>
        <v>13222.67</v>
      </c>
      <c r="X120" s="32">
        <f>_xlfn.XLOOKUP(E120,[2]项目数!C:C,[2]项目数!D:D,0)</f>
        <v>93</v>
      </c>
      <c r="Y120" s="2">
        <f>_xlfn.XLOOKUP(E120,[2]项目数!C:C,[2]项目数!F:F,0)</f>
        <v>1256.5</v>
      </c>
      <c r="Z120" s="33">
        <f t="shared" si="15"/>
        <v>1</v>
      </c>
      <c r="AA120" s="33">
        <f t="shared" si="16"/>
        <v>1</v>
      </c>
      <c r="AB120" s="2">
        <f>_xlfn.XLOOKUP(F120,[2]战队统计表!A:A,[2]战队统计表!B:B,0)</f>
        <v>2</v>
      </c>
      <c r="AC120" s="2" t="str">
        <f t="shared" si="21"/>
        <v/>
      </c>
      <c r="AD120" s="8">
        <f>IF(AC120="",_xlfn.XLOOKUP(F120,[2]战队统计表!A:A,[2]战队统计表!D:D,0),0)</f>
        <v>0.03</v>
      </c>
      <c r="AE120" s="34">
        <f>IF(AND(E120="T区",E120="门店T区"),"",IF(AC120="",0,LOOKUP(S120,[2]②判断标准!$B$16:$B$20,[2]②判断标准!$D$16:$D$20)))</f>
        <v>0</v>
      </c>
      <c r="AF120" s="34">
        <f t="shared" si="17"/>
        <v>0.03</v>
      </c>
      <c r="AG120" s="9" t="e">
        <f t="shared" si="22"/>
        <v>#REF!</v>
      </c>
      <c r="AH120" s="35">
        <f t="shared" si="23"/>
        <v>150.05250000000001</v>
      </c>
      <c r="AI120" s="9" t="e">
        <f t="shared" si="24"/>
        <v>#REF!</v>
      </c>
      <c r="AJ120" s="36">
        <f>IF(AA120=1,IFERROR(S120/VLOOKUP(F120,[2]战队统计表!A:C,3,0),0),0)</f>
        <v>0.47770352624721557</v>
      </c>
      <c r="AK120" s="34" t="str">
        <f t="shared" si="18"/>
        <v/>
      </c>
      <c r="AL120" s="2" t="str">
        <f>IF(D120="顾问",_xlfn.XLOOKUP(F120,[2]战队统计表!A:A,[2]战队统计表!H:H,0),"")</f>
        <v/>
      </c>
    </row>
    <row r="121" spans="1:38" ht="16.5" x14ac:dyDescent="0.2">
      <c r="A121" s="28" t="s">
        <v>30</v>
      </c>
      <c r="B121" s="29" t="s">
        <v>152</v>
      </c>
      <c r="C121" s="30" t="s">
        <v>36</v>
      </c>
      <c r="D121" s="31" t="s">
        <v>36</v>
      </c>
      <c r="E121" s="31" t="s">
        <v>36</v>
      </c>
      <c r="F121" s="2" t="str">
        <f t="shared" si="13"/>
        <v>涌泉+T区</v>
      </c>
      <c r="G121" s="2" t="str">
        <f>IFERROR(_xlfn.XLOOKUP(B121,#REF!,#REF!,0),"")</f>
        <v/>
      </c>
      <c r="H121" s="3" t="e">
        <f>_xlfn.XLOOKUP(B121,#REF!,#REF!,0)</f>
        <v>#REF!</v>
      </c>
      <c r="I121" s="3">
        <f>_xlfn.XLOOKUP(E121,[2]新店!B:B,[2]新店!E:E,0)</f>
        <v>0</v>
      </c>
      <c r="J121" s="3">
        <f>_xlfn.XLOOKUP(E121,[2]新店!B:B,[2]新店!F:F,0)</f>
        <v>0</v>
      </c>
      <c r="K121" s="4" t="e">
        <f>IF(H121="新店一阶段",LOOKUP(I121,[2]②判断标准!$M$9:$M$12,[2]②判断标准!$O$9:$O$12),0)</f>
        <v>#REF!</v>
      </c>
      <c r="L121" s="5">
        <f t="shared" si="19"/>
        <v>0</v>
      </c>
      <c r="M121" s="6">
        <f>_xlfn.XLOOKUP(E121,[2]新店!B:B,[2]新店!G:G,0)</f>
        <v>0</v>
      </c>
      <c r="N121" s="7" t="str">
        <f>LOOKUP(M121,[2]②判断标准!$M$1:$M$4,[2]②判断标准!$O$1:$O$4)</f>
        <v>同老店</v>
      </c>
      <c r="O121" s="6">
        <f>_xlfn.XLOOKUP(E121,[2]新店!B:B,[2]新店!H:H,0)</f>
        <v>0</v>
      </c>
      <c r="P121" s="6">
        <f t="shared" si="20"/>
        <v>0</v>
      </c>
      <c r="Q121" s="2">
        <f>_xlfn.XLOOKUP(E121,[2]考勤!D:D,[2]考勤!AM:AM,0)</f>
        <v>0</v>
      </c>
      <c r="S121" s="2">
        <f t="shared" si="14"/>
        <v>0</v>
      </c>
      <c r="T121" s="2">
        <v>0</v>
      </c>
      <c r="U121" s="2">
        <v>0</v>
      </c>
      <c r="V121" s="2">
        <v>0</v>
      </c>
      <c r="W121" s="32">
        <f>_xlfn.XLOOKUP(E121,[2]项目数!C:C,[2]项目数!E:E,0)</f>
        <v>0</v>
      </c>
      <c r="X121" s="32">
        <f>_xlfn.XLOOKUP(E121,[2]项目数!C:C,[2]项目数!D:D,0)</f>
        <v>0</v>
      </c>
      <c r="Y121" s="2">
        <f>_xlfn.XLOOKUP(E121,[2]项目数!C:C,[2]项目数!F:F,0)</f>
        <v>0</v>
      </c>
      <c r="Z121" s="33" t="str">
        <f t="shared" si="15"/>
        <v>不属于战队</v>
      </c>
      <c r="AA121" s="33">
        <f t="shared" si="16"/>
        <v>0</v>
      </c>
      <c r="AB121" s="2">
        <f>_xlfn.XLOOKUP(F121,[2]战队统计表!A:A,[2]战队统计表!B:B,0)</f>
        <v>0</v>
      </c>
      <c r="AC121" s="2">
        <f t="shared" si="21"/>
        <v>1</v>
      </c>
      <c r="AD121" s="8">
        <f>IF(AC121="",_xlfn.XLOOKUP(F121,[2]战队统计表!A:A,[2]战队统计表!D:D,0),0)</f>
        <v>0</v>
      </c>
      <c r="AE121" s="34">
        <f>IF(AND(E121="T区",E121="门店T区"),"",IF(AC121="",0,LOOKUP(S121,[2]②判断标准!$B$16:$B$20,[2]②判断标准!$D$16:$D$20)))</f>
        <v>0</v>
      </c>
      <c r="AF121" s="34">
        <f t="shared" si="17"/>
        <v>0</v>
      </c>
      <c r="AG121" s="9" t="e">
        <f t="shared" si="22"/>
        <v>#REF!</v>
      </c>
      <c r="AH121" s="35">
        <f t="shared" si="23"/>
        <v>0</v>
      </c>
      <c r="AI121" s="9" t="e">
        <f t="shared" si="24"/>
        <v>#REF!</v>
      </c>
      <c r="AJ121" s="36">
        <f>IF(AA121=1,IFERROR(S121/VLOOKUP(F121,[2]战队统计表!A:C,3,0),0),0)</f>
        <v>0</v>
      </c>
      <c r="AK121" s="34" t="str">
        <f t="shared" si="18"/>
        <v/>
      </c>
      <c r="AL121" s="2" t="str">
        <f>IF(D121="顾问",_xlfn.XLOOKUP(F121,[2]战队统计表!A:A,[2]战队统计表!H:H,0),"")</f>
        <v/>
      </c>
    </row>
    <row r="122" spans="1:38" ht="16.5" x14ac:dyDescent="0.2">
      <c r="A122" s="28" t="s">
        <v>30</v>
      </c>
      <c r="B122" s="29" t="s">
        <v>152</v>
      </c>
      <c r="C122" s="30" t="s">
        <v>53</v>
      </c>
      <c r="D122" s="31" t="s">
        <v>6</v>
      </c>
      <c r="E122" s="57" t="s">
        <v>161</v>
      </c>
      <c r="F122" s="2" t="str">
        <f t="shared" si="13"/>
        <v>涌泉+单人</v>
      </c>
      <c r="G122" s="2" t="str">
        <f>IFERROR(_xlfn.XLOOKUP(B122,#REF!,#REF!,0),"")</f>
        <v/>
      </c>
      <c r="H122" s="3" t="e">
        <f>_xlfn.XLOOKUP(B122,#REF!,#REF!,0)</f>
        <v>#REF!</v>
      </c>
      <c r="I122" s="3">
        <f>_xlfn.XLOOKUP(E122,[2]新店!B:B,[2]新店!E:E,0)</f>
        <v>0</v>
      </c>
      <c r="J122" s="3">
        <f>_xlfn.XLOOKUP(E122,[2]新店!B:B,[2]新店!F:F,0)</f>
        <v>0</v>
      </c>
      <c r="K122" s="4" t="e">
        <f>IF(H122="新店一阶段",LOOKUP(I122,[2]②判断标准!$M$9:$M$12,[2]②判断标准!$O$9:$O$12),0)</f>
        <v>#REF!</v>
      </c>
      <c r="L122" s="5">
        <f t="shared" si="19"/>
        <v>0</v>
      </c>
      <c r="M122" s="6">
        <f>_xlfn.XLOOKUP(E122,[2]新店!B:B,[2]新店!G:G,0)</f>
        <v>0</v>
      </c>
      <c r="N122" s="7" t="str">
        <f>LOOKUP(M122,[2]②判断标准!$M$1:$M$4,[2]②判断标准!$O$1:$O$4)</f>
        <v>同老店</v>
      </c>
      <c r="O122" s="6">
        <f>_xlfn.XLOOKUP(E122,[2]新店!B:B,[2]新店!H:H,0)</f>
        <v>0</v>
      </c>
      <c r="P122" s="6">
        <f t="shared" si="20"/>
        <v>0</v>
      </c>
      <c r="Q122" s="2">
        <f>_xlfn.XLOOKUP(E122,[2]考勤!D:D,[2]考勤!AM:AM,0)</f>
        <v>30</v>
      </c>
      <c r="S122" s="2">
        <f t="shared" si="14"/>
        <v>0</v>
      </c>
      <c r="T122" s="2">
        <v>0</v>
      </c>
      <c r="U122" s="2">
        <v>0</v>
      </c>
      <c r="V122" s="2">
        <v>0</v>
      </c>
      <c r="W122" s="32">
        <f>_xlfn.XLOOKUP(E122,[2]项目数!C:C,[2]项目数!E:E,0)</f>
        <v>7309.58</v>
      </c>
      <c r="X122" s="32">
        <f>_xlfn.XLOOKUP(E122,[2]项目数!C:C,[2]项目数!D:D,0)</f>
        <v>47.5</v>
      </c>
      <c r="Y122" s="2">
        <f>_xlfn.XLOOKUP(E122,[2]项目数!C:C,[2]项目数!F:F,0)</f>
        <v>662.5</v>
      </c>
      <c r="Z122" s="33" t="str">
        <f t="shared" si="15"/>
        <v>单人</v>
      </c>
      <c r="AA122" s="33">
        <f t="shared" si="16"/>
        <v>0</v>
      </c>
      <c r="AB122" s="2">
        <f>_xlfn.XLOOKUP(F122,[2]战队统计表!A:A,[2]战队统计表!B:B,0)</f>
        <v>0</v>
      </c>
      <c r="AC122" s="2">
        <f t="shared" si="21"/>
        <v>1</v>
      </c>
      <c r="AD122" s="8">
        <f>IF(AC122="",_xlfn.XLOOKUP(F122,[2]战队统计表!A:A,[2]战队统计表!D:D,0),0)</f>
        <v>0</v>
      </c>
      <c r="AE122" s="34">
        <f>IF(AND(E122="T区",E122="门店T区"),"",IF(AC122="",0,LOOKUP(S122,[2]②判断标准!$B$16:$B$20,[2]②判断标准!$D$16:$D$20)))</f>
        <v>0</v>
      </c>
      <c r="AF122" s="34">
        <f t="shared" si="17"/>
        <v>0</v>
      </c>
      <c r="AG122" s="9" t="e">
        <f t="shared" si="22"/>
        <v>#REF!</v>
      </c>
      <c r="AH122" s="35">
        <f t="shared" si="23"/>
        <v>0</v>
      </c>
      <c r="AI122" s="9" t="e">
        <f t="shared" si="24"/>
        <v>#REF!</v>
      </c>
      <c r="AJ122" s="36">
        <f>IF(AA122=1,IFERROR(S122/VLOOKUP(F122,[2]战队统计表!A:C,3,0),0),0)</f>
        <v>0</v>
      </c>
      <c r="AK122" s="34" t="str">
        <f t="shared" si="18"/>
        <v/>
      </c>
      <c r="AL122" s="2" t="str">
        <f>IF(D122="顾问",_xlfn.XLOOKUP(F122,[2]战队统计表!A:A,[2]战队统计表!H:H,0),"")</f>
        <v/>
      </c>
    </row>
    <row r="123" spans="1:38" ht="16.5" x14ac:dyDescent="0.2">
      <c r="A123" s="28" t="s">
        <v>30</v>
      </c>
      <c r="B123" s="29" t="s">
        <v>152</v>
      </c>
      <c r="C123" s="38" t="s">
        <v>42</v>
      </c>
      <c r="D123" s="39" t="s">
        <v>42</v>
      </c>
      <c r="E123" s="39" t="s">
        <v>42</v>
      </c>
      <c r="F123" s="2" t="str">
        <f t="shared" si="13"/>
        <v>涌泉+门店T区</v>
      </c>
      <c r="G123" s="2" t="str">
        <f>IFERROR(_xlfn.XLOOKUP(B123,#REF!,#REF!,0),"")</f>
        <v/>
      </c>
      <c r="H123" s="3" t="e">
        <f>_xlfn.XLOOKUP(B123,#REF!,#REF!,0)</f>
        <v>#REF!</v>
      </c>
      <c r="I123" s="3">
        <f>_xlfn.XLOOKUP(E123,[2]新店!B:B,[2]新店!E:E,0)</f>
        <v>0</v>
      </c>
      <c r="J123" s="3">
        <f>_xlfn.XLOOKUP(E123,[2]新店!B:B,[2]新店!F:F,0)</f>
        <v>0</v>
      </c>
      <c r="K123" s="4" t="e">
        <f>IF(H123="新店一阶段",LOOKUP(I123,[2]②判断标准!$M$9:$M$12,[2]②判断标准!$O$9:$O$12),0)</f>
        <v>#REF!</v>
      </c>
      <c r="L123" s="5">
        <f t="shared" si="19"/>
        <v>-10.9</v>
      </c>
      <c r="M123" s="6">
        <f>_xlfn.XLOOKUP(E123,[2]新店!B:B,[2]新店!G:G,0)</f>
        <v>0</v>
      </c>
      <c r="N123" s="7" t="str">
        <f>LOOKUP(M123,[2]②判断标准!$M$1:$M$4,[2]②判断标准!$O$1:$O$4)</f>
        <v>同老店</v>
      </c>
      <c r="O123" s="6">
        <f>_xlfn.XLOOKUP(E123,[2]新店!B:B,[2]新店!H:H,0)</f>
        <v>0</v>
      </c>
      <c r="P123" s="6">
        <f t="shared" si="20"/>
        <v>-10.9</v>
      </c>
      <c r="Q123" s="2">
        <f>_xlfn.XLOOKUP(E123,[2]考勤!D:D,[2]考勤!AM:AM,0)</f>
        <v>0</v>
      </c>
      <c r="S123" s="2">
        <f t="shared" si="14"/>
        <v>-10.9</v>
      </c>
      <c r="T123" s="2">
        <v>-10.9</v>
      </c>
      <c r="U123" s="2">
        <v>0</v>
      </c>
      <c r="V123" s="2">
        <v>0</v>
      </c>
      <c r="W123" s="32">
        <f>_xlfn.XLOOKUP(E123,[2]项目数!C:C,[2]项目数!E:E,0)</f>
        <v>0</v>
      </c>
      <c r="X123" s="32">
        <f>_xlfn.XLOOKUP(E123,[2]项目数!C:C,[2]项目数!D:D,0)</f>
        <v>0</v>
      </c>
      <c r="Y123" s="2">
        <f>_xlfn.XLOOKUP(E123,[2]项目数!C:C,[2]项目数!F:F,0)</f>
        <v>0</v>
      </c>
      <c r="Z123" s="33">
        <f t="shared" si="15"/>
        <v>1</v>
      </c>
      <c r="AA123" s="33">
        <f t="shared" si="16"/>
        <v>0</v>
      </c>
      <c r="AB123" s="2">
        <f>_xlfn.XLOOKUP(F123,[2]战队统计表!A:A,[2]战队统计表!B:B,0)</f>
        <v>0</v>
      </c>
      <c r="AC123" s="2">
        <f t="shared" si="21"/>
        <v>1</v>
      </c>
      <c r="AD123" s="8">
        <f>IF(AC123="",_xlfn.XLOOKUP(F123,[2]战队统计表!A:A,[2]战队统计表!D:D,0),0)</f>
        <v>0</v>
      </c>
      <c r="AE123" s="34">
        <f>IF(AND(E123="T区",E123="门店T区"),"",IF(AC123="",0,LOOKUP(S123,[2]②判断标准!$B$16:$B$20,[2]②判断标准!$D$16:$D$20)))</f>
        <v>0</v>
      </c>
      <c r="AF123" s="34">
        <f t="shared" si="17"/>
        <v>0</v>
      </c>
      <c r="AG123" s="9" t="e">
        <f t="shared" si="22"/>
        <v>#REF!</v>
      </c>
      <c r="AH123" s="35">
        <f t="shared" si="23"/>
        <v>0</v>
      </c>
      <c r="AI123" s="9" t="e">
        <f t="shared" si="24"/>
        <v>#REF!</v>
      </c>
      <c r="AJ123" s="36">
        <f>IF(AA123=1,IFERROR(S123/VLOOKUP(F123,[2]战队统计表!A:C,3,0),0),0)</f>
        <v>0</v>
      </c>
      <c r="AK123" s="34" t="str">
        <f t="shared" si="18"/>
        <v/>
      </c>
      <c r="AL123" s="2" t="str">
        <f>IF(D123="顾问",_xlfn.XLOOKUP(F123,[2]战队统计表!A:A,[2]战队统计表!H:H,0),"")</f>
        <v/>
      </c>
    </row>
    <row r="124" spans="1:38" ht="16.5" x14ac:dyDescent="0.2">
      <c r="A124" s="28" t="s">
        <v>30</v>
      </c>
      <c r="B124" s="29" t="s">
        <v>162</v>
      </c>
      <c r="C124" s="30" t="s">
        <v>163</v>
      </c>
      <c r="D124" s="31" t="s">
        <v>32</v>
      </c>
      <c r="E124" s="31" t="s">
        <v>164</v>
      </c>
      <c r="F124" s="2" t="str">
        <f t="shared" si="13"/>
        <v>中和+无敌队</v>
      </c>
      <c r="G124" s="2" t="str">
        <f>IFERROR(_xlfn.XLOOKUP(B124,#REF!,#REF!,0),"")</f>
        <v/>
      </c>
      <c r="H124" s="3" t="e">
        <f>_xlfn.XLOOKUP(B124,#REF!,#REF!,0)</f>
        <v>#REF!</v>
      </c>
      <c r="I124" s="3">
        <f>_xlfn.XLOOKUP(E124,[2]新店!B:B,[2]新店!E:E,0)</f>
        <v>0</v>
      </c>
      <c r="J124" s="3">
        <f>_xlfn.XLOOKUP(E124,[2]新店!B:B,[2]新店!F:F,0)</f>
        <v>0</v>
      </c>
      <c r="K124" s="4" t="e">
        <f>IF(H124="新店一阶段",LOOKUP(I124,[2]②判断标准!$M$9:$M$12,[2]②判断标准!$O$9:$O$12),0)</f>
        <v>#REF!</v>
      </c>
      <c r="L124" s="5">
        <f t="shared" si="19"/>
        <v>17752</v>
      </c>
      <c r="M124" s="6">
        <f>_xlfn.XLOOKUP(E124,[2]新店!B:B,[2]新店!G:G,0)</f>
        <v>0</v>
      </c>
      <c r="N124" s="7" t="str">
        <f>LOOKUP(M124,[2]②判断标准!$M$1:$M$4,[2]②判断标准!$O$1:$O$4)</f>
        <v>同老店</v>
      </c>
      <c r="O124" s="6">
        <f>_xlfn.XLOOKUP(E124,[2]新店!B:B,[2]新店!H:H,0)</f>
        <v>0</v>
      </c>
      <c r="P124" s="6">
        <f t="shared" si="20"/>
        <v>17752</v>
      </c>
      <c r="Q124" s="2">
        <f>_xlfn.XLOOKUP(E124,[2]考勤!D:D,[2]考勤!AM:AM,0)</f>
        <v>30</v>
      </c>
      <c r="S124" s="2">
        <f t="shared" si="14"/>
        <v>60528</v>
      </c>
      <c r="T124" s="2">
        <v>17752</v>
      </c>
      <c r="U124" s="2">
        <v>40680</v>
      </c>
      <c r="V124" s="2">
        <v>2096</v>
      </c>
      <c r="W124" s="32">
        <f>_xlfn.XLOOKUP(E124,[2]项目数!C:C,[2]项目数!E:E,0)</f>
        <v>19504.810000000001</v>
      </c>
      <c r="X124" s="32">
        <f>_xlfn.XLOOKUP(E124,[2]项目数!C:C,[2]项目数!D:D,0)</f>
        <v>116</v>
      </c>
      <c r="Y124" s="2">
        <f>_xlfn.XLOOKUP(E124,[2]项目数!C:C,[2]项目数!F:F,0)</f>
        <v>1409</v>
      </c>
      <c r="Z124" s="33">
        <f t="shared" si="15"/>
        <v>1</v>
      </c>
      <c r="AA124" s="33">
        <f t="shared" si="16"/>
        <v>1</v>
      </c>
      <c r="AB124" s="2">
        <f>_xlfn.XLOOKUP(F124,[2]战队统计表!A:A,[2]战队统计表!B:B,0)</f>
        <v>2</v>
      </c>
      <c r="AC124" s="2" t="str">
        <f t="shared" si="21"/>
        <v/>
      </c>
      <c r="AD124" s="8">
        <f>IF(AC124="",_xlfn.XLOOKUP(F124,[2]战队统计表!A:A,[2]战队统计表!D:D,0),0)</f>
        <v>0.06</v>
      </c>
      <c r="AE124" s="34">
        <f>IF(AND(E124="T区",E124="门店T区"),"",IF(AC124="",0,LOOKUP(S124,[2]②判断标准!$B$16:$B$20,[2]②判断标准!$D$16:$D$20)))</f>
        <v>0</v>
      </c>
      <c r="AF124" s="34">
        <f t="shared" si="17"/>
        <v>0.06</v>
      </c>
      <c r="AG124" s="9" t="e">
        <f t="shared" si="22"/>
        <v>#REF!</v>
      </c>
      <c r="AH124" s="35">
        <f t="shared" si="23"/>
        <v>1507.194</v>
      </c>
      <c r="AI124" s="9" t="e">
        <f t="shared" si="24"/>
        <v>#REF!</v>
      </c>
      <c r="AJ124" s="36">
        <f>IF(AA124=1,IFERROR(S124/VLOOKUP(F124,[2]战队统计表!A:C,3,0),0),0)</f>
        <v>0.61012438763784449</v>
      </c>
      <c r="AK124" s="34">
        <f t="shared" si="18"/>
        <v>0.38987561236215551</v>
      </c>
      <c r="AL124" s="2">
        <f>IF(D124="顾问",_xlfn.XLOOKUP(F124,[2]战队统计表!A:A,[2]战队统计表!H:H,0),"")</f>
        <v>0</v>
      </c>
    </row>
    <row r="125" spans="1:38" ht="16.5" x14ac:dyDescent="0.2">
      <c r="A125" s="28" t="s">
        <v>30</v>
      </c>
      <c r="B125" s="29" t="s">
        <v>162</v>
      </c>
      <c r="C125" s="30" t="s">
        <v>163</v>
      </c>
      <c r="D125" s="31" t="s">
        <v>6</v>
      </c>
      <c r="E125" s="31" t="s">
        <v>165</v>
      </c>
      <c r="F125" s="2" t="str">
        <f t="shared" si="13"/>
        <v>中和+无敌队</v>
      </c>
      <c r="G125" s="2" t="str">
        <f>IFERROR(_xlfn.XLOOKUP(B125,#REF!,#REF!,0),"")</f>
        <v/>
      </c>
      <c r="H125" s="3" t="e">
        <f>_xlfn.XLOOKUP(B125,#REF!,#REF!,0)</f>
        <v>#REF!</v>
      </c>
      <c r="I125" s="3">
        <f>_xlfn.XLOOKUP(E125,[2]新店!B:B,[2]新店!E:E,0)</f>
        <v>0</v>
      </c>
      <c r="J125" s="3">
        <f>_xlfn.XLOOKUP(E125,[2]新店!B:B,[2]新店!F:F,0)</f>
        <v>0</v>
      </c>
      <c r="K125" s="4" t="e">
        <f>IF(H125="新店一阶段",LOOKUP(I125,[2]②判断标准!$M$9:$M$12,[2]②判断标准!$O$9:$O$12),0)</f>
        <v>#REF!</v>
      </c>
      <c r="L125" s="5">
        <f t="shared" si="19"/>
        <v>6138</v>
      </c>
      <c r="M125" s="6">
        <f>_xlfn.XLOOKUP(E125,[2]新店!B:B,[2]新店!G:G,0)</f>
        <v>0</v>
      </c>
      <c r="N125" s="7" t="str">
        <f>LOOKUP(M125,[2]②判断标准!$M$1:$M$4,[2]②判断标准!$O$1:$O$4)</f>
        <v>同老店</v>
      </c>
      <c r="O125" s="6">
        <f>_xlfn.XLOOKUP(E125,[2]新店!B:B,[2]新店!H:H,0)</f>
        <v>0</v>
      </c>
      <c r="P125" s="6">
        <f t="shared" si="20"/>
        <v>6138</v>
      </c>
      <c r="Q125" s="2">
        <f>_xlfn.XLOOKUP(E125,[2]考勤!D:D,[2]考勤!AM:AM,0)</f>
        <v>30</v>
      </c>
      <c r="S125" s="2">
        <f t="shared" si="14"/>
        <v>38678</v>
      </c>
      <c r="T125" s="2">
        <v>6138</v>
      </c>
      <c r="U125" s="2">
        <v>31300</v>
      </c>
      <c r="V125" s="2">
        <v>1240</v>
      </c>
      <c r="W125" s="32">
        <f>_xlfn.XLOOKUP(E125,[2]项目数!C:C,[2]项目数!E:E,0)</f>
        <v>13667.84</v>
      </c>
      <c r="X125" s="32">
        <f>_xlfn.XLOOKUP(E125,[2]项目数!C:C,[2]项目数!D:D,0)</f>
        <v>107</v>
      </c>
      <c r="Y125" s="2">
        <f>_xlfn.XLOOKUP(E125,[2]项目数!C:C,[2]项目数!F:F,0)</f>
        <v>1294</v>
      </c>
      <c r="Z125" s="33">
        <f t="shared" si="15"/>
        <v>1</v>
      </c>
      <c r="AA125" s="33">
        <f t="shared" si="16"/>
        <v>1</v>
      </c>
      <c r="AB125" s="2">
        <f>_xlfn.XLOOKUP(F125,[2]战队统计表!A:A,[2]战队统计表!B:B,0)</f>
        <v>2</v>
      </c>
      <c r="AC125" s="2" t="str">
        <f t="shared" si="21"/>
        <v/>
      </c>
      <c r="AD125" s="8">
        <f>IF(AC125="",_xlfn.XLOOKUP(F125,[2]战队统计表!A:A,[2]战队统计表!D:D,0),0)</f>
        <v>0.06</v>
      </c>
      <c r="AE125" s="34">
        <f>IF(AND(E125="T区",E125="门店T区"),"",IF(AC125="",0,LOOKUP(S125,[2]②判断标准!$B$16:$B$20,[2]②判断标准!$D$16:$D$20)))</f>
        <v>0</v>
      </c>
      <c r="AF125" s="34">
        <f t="shared" si="17"/>
        <v>0.06</v>
      </c>
      <c r="AG125" s="9" t="e">
        <f t="shared" si="22"/>
        <v>#REF!</v>
      </c>
      <c r="AH125" s="35">
        <f t="shared" si="23"/>
        <v>1159.665</v>
      </c>
      <c r="AI125" s="9" t="e">
        <f t="shared" si="24"/>
        <v>#REF!</v>
      </c>
      <c r="AJ125" s="36">
        <f>IF(AA125=1,IFERROR(S125/VLOOKUP(F125,[2]战队统计表!A:C,3,0),0),0)</f>
        <v>0.38987561236215551</v>
      </c>
      <c r="AK125" s="34" t="str">
        <f t="shared" si="18"/>
        <v/>
      </c>
      <c r="AL125" s="2" t="str">
        <f>IF(D125="顾问",_xlfn.XLOOKUP(F125,[2]战队统计表!A:A,[2]战队统计表!H:H,0),"")</f>
        <v/>
      </c>
    </row>
    <row r="126" spans="1:38" ht="16.5" x14ac:dyDescent="0.2">
      <c r="A126" s="28" t="s">
        <v>30</v>
      </c>
      <c r="B126" s="29" t="s">
        <v>162</v>
      </c>
      <c r="C126" s="30" t="s">
        <v>36</v>
      </c>
      <c r="D126" s="31" t="s">
        <v>36</v>
      </c>
      <c r="E126" s="31" t="s">
        <v>36</v>
      </c>
      <c r="F126" s="2" t="str">
        <f t="shared" si="13"/>
        <v>中和+T区</v>
      </c>
      <c r="G126" s="2" t="str">
        <f>IFERROR(_xlfn.XLOOKUP(B126,#REF!,#REF!,0),"")</f>
        <v/>
      </c>
      <c r="H126" s="3" t="e">
        <f>_xlfn.XLOOKUP(B126,#REF!,#REF!,0)</f>
        <v>#REF!</v>
      </c>
      <c r="I126" s="3">
        <f>_xlfn.XLOOKUP(E126,[2]新店!B:B,[2]新店!E:E,0)</f>
        <v>0</v>
      </c>
      <c r="J126" s="3">
        <f>_xlfn.XLOOKUP(E126,[2]新店!B:B,[2]新店!F:F,0)</f>
        <v>0</v>
      </c>
      <c r="K126" s="4" t="e">
        <f>IF(H126="新店一阶段",LOOKUP(I126,[2]②判断标准!$M$9:$M$12,[2]②判断标准!$O$9:$O$12),0)</f>
        <v>#REF!</v>
      </c>
      <c r="L126" s="5">
        <f t="shared" si="19"/>
        <v>0</v>
      </c>
      <c r="M126" s="6">
        <f>_xlfn.XLOOKUP(E126,[2]新店!B:B,[2]新店!G:G,0)</f>
        <v>0</v>
      </c>
      <c r="N126" s="7" t="str">
        <f>LOOKUP(M126,[2]②判断标准!$M$1:$M$4,[2]②判断标准!$O$1:$O$4)</f>
        <v>同老店</v>
      </c>
      <c r="O126" s="6">
        <f>_xlfn.XLOOKUP(E126,[2]新店!B:B,[2]新店!H:H,0)</f>
        <v>0</v>
      </c>
      <c r="P126" s="6">
        <f t="shared" si="20"/>
        <v>0</v>
      </c>
      <c r="Q126" s="2">
        <f>_xlfn.XLOOKUP(E126,[2]考勤!D:D,[2]考勤!AM:AM,0)</f>
        <v>0</v>
      </c>
      <c r="S126" s="2">
        <f t="shared" si="14"/>
        <v>0</v>
      </c>
      <c r="T126" s="2">
        <v>0</v>
      </c>
      <c r="U126" s="2">
        <v>0</v>
      </c>
      <c r="V126" s="2">
        <v>0</v>
      </c>
      <c r="W126" s="32">
        <f>_xlfn.XLOOKUP(E126,[2]项目数!C:C,[2]项目数!E:E,0)</f>
        <v>0</v>
      </c>
      <c r="X126" s="32">
        <f>_xlfn.XLOOKUP(E126,[2]项目数!C:C,[2]项目数!D:D,0)</f>
        <v>0</v>
      </c>
      <c r="Y126" s="2">
        <f>_xlfn.XLOOKUP(E126,[2]项目数!C:C,[2]项目数!F:F,0)</f>
        <v>0</v>
      </c>
      <c r="Z126" s="33" t="str">
        <f t="shared" si="15"/>
        <v>不属于战队</v>
      </c>
      <c r="AA126" s="33">
        <f t="shared" si="16"/>
        <v>0</v>
      </c>
      <c r="AB126" s="2">
        <f>_xlfn.XLOOKUP(F126,[2]战队统计表!A:A,[2]战队统计表!B:B,0)</f>
        <v>0</v>
      </c>
      <c r="AC126" s="2">
        <f t="shared" si="21"/>
        <v>1</v>
      </c>
      <c r="AD126" s="8">
        <f>IF(AC126="",_xlfn.XLOOKUP(F126,[2]战队统计表!A:A,[2]战队统计表!D:D,0),0)</f>
        <v>0</v>
      </c>
      <c r="AE126" s="34">
        <f>IF(AND(E126="T区",E126="门店T区"),"",IF(AC126="",0,LOOKUP(S126,[2]②判断标准!$B$16:$B$20,[2]②判断标准!$D$16:$D$20)))</f>
        <v>0</v>
      </c>
      <c r="AF126" s="34">
        <f t="shared" si="17"/>
        <v>0</v>
      </c>
      <c r="AG126" s="9" t="e">
        <f t="shared" si="22"/>
        <v>#REF!</v>
      </c>
      <c r="AH126" s="35">
        <f t="shared" si="23"/>
        <v>0</v>
      </c>
      <c r="AI126" s="9" t="e">
        <f t="shared" si="24"/>
        <v>#REF!</v>
      </c>
      <c r="AJ126" s="36">
        <f>IF(AA126=1,IFERROR(S126/VLOOKUP(F126,[2]战队统计表!A:C,3,0),0),0)</f>
        <v>0</v>
      </c>
      <c r="AK126" s="34" t="str">
        <f t="shared" si="18"/>
        <v/>
      </c>
      <c r="AL126" s="2" t="str">
        <f>IF(D126="顾问",_xlfn.XLOOKUP(F126,[2]战队统计表!A:A,[2]战队统计表!H:H,0),"")</f>
        <v/>
      </c>
    </row>
    <row r="127" spans="1:38" ht="16.5" x14ac:dyDescent="0.2">
      <c r="A127" s="28" t="s">
        <v>30</v>
      </c>
      <c r="B127" s="29" t="s">
        <v>162</v>
      </c>
      <c r="C127" s="30" t="s">
        <v>167</v>
      </c>
      <c r="D127" s="31" t="s">
        <v>32</v>
      </c>
      <c r="E127" s="31" t="s">
        <v>168</v>
      </c>
      <c r="F127" s="2" t="str">
        <f t="shared" si="13"/>
        <v>中和+冠军队</v>
      </c>
      <c r="G127" s="2" t="str">
        <f>IFERROR(_xlfn.XLOOKUP(B127,#REF!,#REF!,0),"")</f>
        <v/>
      </c>
      <c r="H127" s="3" t="e">
        <f>_xlfn.XLOOKUP(B127,#REF!,#REF!,0)</f>
        <v>#REF!</v>
      </c>
      <c r="I127" s="3">
        <f>_xlfn.XLOOKUP(E127,[2]新店!B:B,[2]新店!E:E,0)</f>
        <v>0</v>
      </c>
      <c r="J127" s="3">
        <f>_xlfn.XLOOKUP(E127,[2]新店!B:B,[2]新店!F:F,0)</f>
        <v>0</v>
      </c>
      <c r="K127" s="4" t="e">
        <f>IF(H127="新店一阶段",LOOKUP(I127,[2]②判断标准!$M$9:$M$12,[2]②判断标准!$O$9:$O$12),0)</f>
        <v>#REF!</v>
      </c>
      <c r="L127" s="5">
        <f t="shared" si="19"/>
        <v>22745</v>
      </c>
      <c r="M127" s="6">
        <f>_xlfn.XLOOKUP(E127,[2]新店!B:B,[2]新店!G:G,0)</f>
        <v>0</v>
      </c>
      <c r="N127" s="7" t="str">
        <f>LOOKUP(M127,[2]②判断标准!$M$1:$M$4,[2]②判断标准!$O$1:$O$4)</f>
        <v>同老店</v>
      </c>
      <c r="O127" s="6">
        <f>_xlfn.XLOOKUP(E127,[2]新店!B:B,[2]新店!H:H,0)</f>
        <v>0</v>
      </c>
      <c r="P127" s="6">
        <f t="shared" si="20"/>
        <v>22745</v>
      </c>
      <c r="Q127" s="2">
        <f>_xlfn.XLOOKUP(E127,[2]考勤!D:D,[2]考勤!AM:AM,0)</f>
        <v>30</v>
      </c>
      <c r="S127" s="2">
        <f t="shared" si="14"/>
        <v>87865</v>
      </c>
      <c r="T127" s="2">
        <v>22745</v>
      </c>
      <c r="U127" s="2">
        <v>65120</v>
      </c>
      <c r="V127" s="2">
        <v>0</v>
      </c>
      <c r="W127" s="32">
        <f>_xlfn.XLOOKUP(E127,[2]项目数!C:C,[2]项目数!E:E,0)</f>
        <v>25156.67</v>
      </c>
      <c r="X127" s="32">
        <f>_xlfn.XLOOKUP(E127,[2]项目数!C:C,[2]项目数!D:D,0)</f>
        <v>107</v>
      </c>
      <c r="Y127" s="2">
        <f>_xlfn.XLOOKUP(E127,[2]项目数!C:C,[2]项目数!F:F,0)</f>
        <v>1079</v>
      </c>
      <c r="Z127" s="33">
        <f t="shared" si="15"/>
        <v>1</v>
      </c>
      <c r="AA127" s="33">
        <f t="shared" si="16"/>
        <v>1</v>
      </c>
      <c r="AB127" s="2">
        <f>_xlfn.XLOOKUP(F127,[2]战队统计表!A:A,[2]战队统计表!B:B,0)</f>
        <v>2</v>
      </c>
      <c r="AC127" s="2" t="str">
        <f t="shared" si="21"/>
        <v/>
      </c>
      <c r="AD127" s="8">
        <f>IF(AC127="",_xlfn.XLOOKUP(F127,[2]战队统计表!A:A,[2]战队统计表!D:D,0),0)</f>
        <v>0.06</v>
      </c>
      <c r="AE127" s="34">
        <f>IF(AND(E127="T区",E127="门店T区"),"",IF(AC127="",0,LOOKUP(S127,[2]②判断标准!$B$16:$B$20,[2]②判断标准!$D$16:$D$20)))</f>
        <v>0</v>
      </c>
      <c r="AF127" s="34">
        <f t="shared" si="17"/>
        <v>0.06</v>
      </c>
      <c r="AG127" s="9" t="e">
        <f t="shared" si="22"/>
        <v>#REF!</v>
      </c>
      <c r="AH127" s="35">
        <f t="shared" si="23"/>
        <v>2412.6959999999999</v>
      </c>
      <c r="AI127" s="9" t="e">
        <f t="shared" si="24"/>
        <v>#REF!</v>
      </c>
      <c r="AJ127" s="36">
        <f>IF(AA127=1,IFERROR(S127/VLOOKUP(F127,[2]战队统计表!A:C,3,0),0),0)</f>
        <v>0.70984238291821844</v>
      </c>
      <c r="AK127" s="34">
        <f t="shared" si="18"/>
        <v>0.29015761708178156</v>
      </c>
      <c r="AL127" s="2">
        <f>IF(D127="顾问",_xlfn.XLOOKUP(F127,[2]战队统计表!A:A,[2]战队统计表!H:H,0),"")</f>
        <v>0</v>
      </c>
    </row>
    <row r="128" spans="1:38" ht="16.5" x14ac:dyDescent="0.2">
      <c r="A128" s="28" t="s">
        <v>30</v>
      </c>
      <c r="B128" s="29" t="s">
        <v>162</v>
      </c>
      <c r="C128" s="30" t="s">
        <v>167</v>
      </c>
      <c r="D128" s="31" t="s">
        <v>6</v>
      </c>
      <c r="E128" s="31" t="s">
        <v>169</v>
      </c>
      <c r="F128" s="2" t="str">
        <f t="shared" si="13"/>
        <v>中和+冠军队</v>
      </c>
      <c r="G128" s="2" t="str">
        <f>IFERROR(_xlfn.XLOOKUP(B128,#REF!,#REF!,0),"")</f>
        <v/>
      </c>
      <c r="H128" s="3" t="e">
        <f>_xlfn.XLOOKUP(B128,#REF!,#REF!,0)</f>
        <v>#REF!</v>
      </c>
      <c r="I128" s="3">
        <f>_xlfn.XLOOKUP(E128,[2]新店!B:B,[2]新店!E:E,0)</f>
        <v>0</v>
      </c>
      <c r="J128" s="3">
        <f>_xlfn.XLOOKUP(E128,[2]新店!B:B,[2]新店!F:F,0)</f>
        <v>0</v>
      </c>
      <c r="K128" s="4" t="e">
        <f>IF(H128="新店一阶段",LOOKUP(I128,[2]②判断标准!$M$9:$M$12,[2]②判断标准!$O$9:$O$12),0)</f>
        <v>#REF!</v>
      </c>
      <c r="L128" s="5">
        <f t="shared" si="19"/>
        <v>11928</v>
      </c>
      <c r="M128" s="6">
        <f>_xlfn.XLOOKUP(E128,[2]新店!B:B,[2]新店!G:G,0)</f>
        <v>0</v>
      </c>
      <c r="N128" s="7" t="str">
        <f>LOOKUP(M128,[2]②判断标准!$M$1:$M$4,[2]②判断标准!$O$1:$O$4)</f>
        <v>同老店</v>
      </c>
      <c r="O128" s="6">
        <f>_xlfn.XLOOKUP(E128,[2]新店!B:B,[2]新店!H:H,0)</f>
        <v>0</v>
      </c>
      <c r="P128" s="6">
        <f t="shared" si="20"/>
        <v>11928</v>
      </c>
      <c r="Q128" s="2">
        <f>_xlfn.XLOOKUP(E128,[2]考勤!D:D,[2]考勤!AM:AM,0)</f>
        <v>30</v>
      </c>
      <c r="S128" s="2">
        <f t="shared" si="14"/>
        <v>35916</v>
      </c>
      <c r="T128" s="2">
        <v>11928</v>
      </c>
      <c r="U128" s="2">
        <v>23100</v>
      </c>
      <c r="V128" s="2">
        <v>888</v>
      </c>
      <c r="W128" s="32">
        <f>_xlfn.XLOOKUP(E128,[2]项目数!C:C,[2]项目数!E:E,0)</f>
        <v>22953.25</v>
      </c>
      <c r="X128" s="32">
        <f>_xlfn.XLOOKUP(E128,[2]项目数!C:C,[2]项目数!D:D,0)</f>
        <v>132</v>
      </c>
      <c r="Y128" s="2">
        <f>_xlfn.XLOOKUP(E128,[2]项目数!C:C,[2]项目数!F:F,0)</f>
        <v>1602</v>
      </c>
      <c r="Z128" s="33">
        <f t="shared" si="15"/>
        <v>1</v>
      </c>
      <c r="AA128" s="33">
        <f t="shared" si="16"/>
        <v>1</v>
      </c>
      <c r="AB128" s="2">
        <f>_xlfn.XLOOKUP(F128,[2]战队统计表!A:A,[2]战队统计表!B:B,0)</f>
        <v>2</v>
      </c>
      <c r="AC128" s="2" t="str">
        <f t="shared" si="21"/>
        <v/>
      </c>
      <c r="AD128" s="8">
        <f>IF(AC128="",_xlfn.XLOOKUP(F128,[2]战队统计表!A:A,[2]战队统计表!D:D,0),0)</f>
        <v>0.06</v>
      </c>
      <c r="AE128" s="34">
        <f>IF(AND(E128="T区",E128="门店T区"),"",IF(AC128="",0,LOOKUP(S128,[2]②判断标准!$B$16:$B$20,[2]②判断标准!$D$16:$D$20)))</f>
        <v>0</v>
      </c>
      <c r="AF128" s="34">
        <f t="shared" si="17"/>
        <v>0.06</v>
      </c>
      <c r="AG128" s="9" t="e">
        <f t="shared" si="22"/>
        <v>#REF!</v>
      </c>
      <c r="AH128" s="35">
        <f t="shared" si="23"/>
        <v>855.85500000000002</v>
      </c>
      <c r="AI128" s="9" t="e">
        <f t="shared" si="24"/>
        <v>#REF!</v>
      </c>
      <c r="AJ128" s="36">
        <f>IF(AA128=1,IFERROR(S128/VLOOKUP(F128,[2]战队统计表!A:C,3,0),0),0)</f>
        <v>0.29015761708178156</v>
      </c>
      <c r="AK128" s="34" t="str">
        <f t="shared" si="18"/>
        <v/>
      </c>
      <c r="AL128" s="2" t="str">
        <f>IF(D128="顾问",_xlfn.XLOOKUP(F128,[2]战队统计表!A:A,[2]战队统计表!H:H,0),"")</f>
        <v/>
      </c>
    </row>
    <row r="129" spans="1:38" ht="16.5" x14ac:dyDescent="0.2">
      <c r="A129" s="28" t="s">
        <v>30</v>
      </c>
      <c r="B129" s="29" t="s">
        <v>162</v>
      </c>
      <c r="C129" s="30" t="s">
        <v>167</v>
      </c>
      <c r="D129" s="31" t="s">
        <v>6</v>
      </c>
      <c r="E129" s="31" t="s">
        <v>170</v>
      </c>
      <c r="F129" s="2" t="str">
        <f t="shared" si="13"/>
        <v>中和+冠军队</v>
      </c>
      <c r="G129" s="2" t="str">
        <f>IFERROR(_xlfn.XLOOKUP(B129,#REF!,#REF!,0),"")</f>
        <v/>
      </c>
      <c r="H129" s="3" t="e">
        <f>_xlfn.XLOOKUP(B129,#REF!,#REF!,0)</f>
        <v>#REF!</v>
      </c>
      <c r="I129" s="3">
        <f>_xlfn.XLOOKUP(E129,[2]新店!B:B,[2]新店!E:E,0)</f>
        <v>0</v>
      </c>
      <c r="J129" s="3">
        <f>_xlfn.XLOOKUP(E129,[2]新店!B:B,[2]新店!F:F,0)</f>
        <v>0</v>
      </c>
      <c r="K129" s="4" t="e">
        <f>IF(H129="新店一阶段",LOOKUP(I129,[2]②判断标准!$M$9:$M$12,[2]②判断标准!$O$9:$O$12),0)</f>
        <v>#REF!</v>
      </c>
      <c r="L129" s="5">
        <f t="shared" si="19"/>
        <v>0</v>
      </c>
      <c r="M129" s="6">
        <f>_xlfn.XLOOKUP(E129,[2]新店!B:B,[2]新店!G:G,0)</f>
        <v>0</v>
      </c>
      <c r="N129" s="7" t="str">
        <f>LOOKUP(M129,[2]②判断标准!$M$1:$M$4,[2]②判断标准!$O$1:$O$4)</f>
        <v>同老店</v>
      </c>
      <c r="O129" s="6">
        <f>_xlfn.XLOOKUP(E129,[2]新店!B:B,[2]新店!H:H,0)</f>
        <v>0</v>
      </c>
      <c r="P129" s="6">
        <f t="shared" si="20"/>
        <v>0</v>
      </c>
      <c r="Q129" s="2">
        <f>_xlfn.XLOOKUP(E129,[2]考勤!D:D,[2]考勤!AM:AM,0)</f>
        <v>12</v>
      </c>
      <c r="S129" s="2">
        <f t="shared" si="14"/>
        <v>0</v>
      </c>
      <c r="T129" s="2">
        <v>0</v>
      </c>
      <c r="U129" s="2">
        <v>0</v>
      </c>
      <c r="V129" s="2">
        <v>0</v>
      </c>
      <c r="W129" s="32">
        <f>_xlfn.XLOOKUP(E129,[2]项目数!C:C,[2]项目数!E:E,0)</f>
        <v>2299.2399999999998</v>
      </c>
      <c r="X129" s="32">
        <f>_xlfn.XLOOKUP(E129,[2]项目数!C:C,[2]项目数!D:D,0)</f>
        <v>34</v>
      </c>
      <c r="Y129" s="2">
        <f>_xlfn.XLOOKUP(E129,[2]项目数!C:C,[2]项目数!F:F,0)</f>
        <v>417</v>
      </c>
      <c r="Z129" s="33">
        <f t="shared" si="15"/>
        <v>1</v>
      </c>
      <c r="AA129" s="33">
        <f t="shared" si="16"/>
        <v>0</v>
      </c>
      <c r="AB129" s="2">
        <f>_xlfn.XLOOKUP(F129,[2]战队统计表!A:A,[2]战队统计表!B:B,0)</f>
        <v>2</v>
      </c>
      <c r="AC129" s="2">
        <f t="shared" si="21"/>
        <v>1</v>
      </c>
      <c r="AD129" s="8">
        <f>IF(AC129="",_xlfn.XLOOKUP(F129,[2]战队统计表!A:A,[2]战队统计表!D:D,0),0)</f>
        <v>0</v>
      </c>
      <c r="AE129" s="34">
        <f>IF(AND(E129="T区",E129="门店T区"),"",IF(AC129="",0,LOOKUP(S129,[2]②判断标准!$B$16:$B$20,[2]②判断标准!$D$16:$D$20)))</f>
        <v>0</v>
      </c>
      <c r="AF129" s="34">
        <f t="shared" si="17"/>
        <v>0</v>
      </c>
      <c r="AG129" s="9" t="e">
        <f t="shared" si="22"/>
        <v>#REF!</v>
      </c>
      <c r="AH129" s="35">
        <f t="shared" si="23"/>
        <v>0</v>
      </c>
      <c r="AI129" s="9" t="e">
        <f t="shared" si="24"/>
        <v>#REF!</v>
      </c>
      <c r="AJ129" s="36">
        <f>IF(AA129=1,IFERROR(S129/VLOOKUP(F129,[2]战队统计表!A:C,3,0),0),0)</f>
        <v>0</v>
      </c>
      <c r="AK129" s="34" t="str">
        <f t="shared" si="18"/>
        <v/>
      </c>
      <c r="AL129" s="2" t="str">
        <f>IF(D129="顾问",_xlfn.XLOOKUP(F129,[2]战队统计表!A:A,[2]战队统计表!H:H,0),"")</f>
        <v/>
      </c>
    </row>
    <row r="130" spans="1:38" ht="18" customHeight="1" x14ac:dyDescent="0.2">
      <c r="A130" s="28" t="s">
        <v>30</v>
      </c>
      <c r="B130" s="29" t="s">
        <v>162</v>
      </c>
      <c r="C130" s="30" t="s">
        <v>36</v>
      </c>
      <c r="D130" s="31" t="s">
        <v>36</v>
      </c>
      <c r="E130" s="31" t="s">
        <v>36</v>
      </c>
      <c r="F130" s="2" t="str">
        <f t="shared" si="13"/>
        <v>中和+T区</v>
      </c>
      <c r="G130" s="2" t="str">
        <f>IFERROR(_xlfn.XLOOKUP(B130,#REF!,#REF!,0),"")</f>
        <v/>
      </c>
      <c r="H130" s="3" t="e">
        <f>_xlfn.XLOOKUP(B130,#REF!,#REF!,0)</f>
        <v>#REF!</v>
      </c>
      <c r="I130" s="3">
        <f>_xlfn.XLOOKUP(E130,[2]新店!B:B,[2]新店!E:E,0)</f>
        <v>0</v>
      </c>
      <c r="J130" s="3">
        <f>_xlfn.XLOOKUP(E130,[2]新店!B:B,[2]新店!F:F,0)</f>
        <v>0</v>
      </c>
      <c r="K130" s="4" t="e">
        <f>IF(H130="新店一阶段",LOOKUP(I130,[2]②判断标准!$M$9:$M$12,[2]②判断标准!$O$9:$O$12),0)</f>
        <v>#REF!</v>
      </c>
      <c r="L130" s="5">
        <f t="shared" si="19"/>
        <v>0</v>
      </c>
      <c r="M130" s="6">
        <f>_xlfn.XLOOKUP(E130,[2]新店!B:B,[2]新店!G:G,0)</f>
        <v>0</v>
      </c>
      <c r="N130" s="7" t="str">
        <f>LOOKUP(M130,[2]②判断标准!$M$1:$M$4,[2]②判断标准!$O$1:$O$4)</f>
        <v>同老店</v>
      </c>
      <c r="O130" s="6">
        <f>_xlfn.XLOOKUP(E130,[2]新店!B:B,[2]新店!H:H,0)</f>
        <v>0</v>
      </c>
      <c r="P130" s="6">
        <f t="shared" si="20"/>
        <v>0</v>
      </c>
      <c r="Q130" s="2">
        <f>_xlfn.XLOOKUP(E130,[2]考勤!D:D,[2]考勤!AM:AM,0)</f>
        <v>0</v>
      </c>
      <c r="S130" s="2">
        <f t="shared" si="14"/>
        <v>0</v>
      </c>
      <c r="T130" s="2">
        <v>0</v>
      </c>
      <c r="U130" s="2">
        <v>0</v>
      </c>
      <c r="V130" s="2">
        <v>0</v>
      </c>
      <c r="W130" s="32">
        <f>_xlfn.XLOOKUP(E130,[2]项目数!C:C,[2]项目数!E:E,0)</f>
        <v>0</v>
      </c>
      <c r="X130" s="32">
        <f>_xlfn.XLOOKUP(E130,[2]项目数!C:C,[2]项目数!D:D,0)</f>
        <v>0</v>
      </c>
      <c r="Y130" s="2">
        <f>_xlfn.XLOOKUP(E130,[2]项目数!C:C,[2]项目数!F:F,0)</f>
        <v>0</v>
      </c>
      <c r="Z130" s="33" t="str">
        <f t="shared" si="15"/>
        <v>不属于战队</v>
      </c>
      <c r="AA130" s="33">
        <f t="shared" si="16"/>
        <v>0</v>
      </c>
      <c r="AB130" s="2">
        <f>_xlfn.XLOOKUP(F130,[2]战队统计表!A:A,[2]战队统计表!B:B,0)</f>
        <v>0</v>
      </c>
      <c r="AC130" s="2">
        <f t="shared" si="21"/>
        <v>1</v>
      </c>
      <c r="AD130" s="8">
        <f>IF(AC130="",_xlfn.XLOOKUP(F130,[2]战队统计表!A:A,[2]战队统计表!D:D,0),0)</f>
        <v>0</v>
      </c>
      <c r="AE130" s="34">
        <f>IF(AND(E130="T区",E130="门店T区"),"",IF(AC130="",0,LOOKUP(S130,[2]②判断标准!$B$16:$B$20,[2]②判断标准!$D$16:$D$20)))</f>
        <v>0</v>
      </c>
      <c r="AF130" s="34">
        <f t="shared" si="17"/>
        <v>0</v>
      </c>
      <c r="AG130" s="9" t="e">
        <f t="shared" si="22"/>
        <v>#REF!</v>
      </c>
      <c r="AH130" s="35">
        <f t="shared" si="23"/>
        <v>0</v>
      </c>
      <c r="AI130" s="9" t="e">
        <f t="shared" si="24"/>
        <v>#REF!</v>
      </c>
      <c r="AJ130" s="36">
        <f>IF(AA130=1,IFERROR(S130/VLOOKUP(F130,[2]战队统计表!A:C,3,0),0),0)</f>
        <v>0</v>
      </c>
      <c r="AK130" s="34" t="str">
        <f t="shared" si="18"/>
        <v/>
      </c>
      <c r="AL130" s="2" t="str">
        <f>IF(D130="顾问",_xlfn.XLOOKUP(F130,[2]战队统计表!A:A,[2]战队统计表!H:H,0),"")</f>
        <v/>
      </c>
    </row>
    <row r="131" spans="1:38" ht="16.5" x14ac:dyDescent="0.2">
      <c r="A131" s="28" t="s">
        <v>30</v>
      </c>
      <c r="B131" s="29" t="s">
        <v>162</v>
      </c>
      <c r="C131" s="38" t="s">
        <v>42</v>
      </c>
      <c r="D131" s="39" t="s">
        <v>42</v>
      </c>
      <c r="E131" s="39" t="s">
        <v>42</v>
      </c>
      <c r="F131" s="2" t="str">
        <f t="shared" si="13"/>
        <v>中和+门店T区</v>
      </c>
      <c r="G131" s="2" t="str">
        <f>IFERROR(_xlfn.XLOOKUP(B131,#REF!,#REF!,0),"")</f>
        <v/>
      </c>
      <c r="H131" s="3" t="e">
        <f>_xlfn.XLOOKUP(B131,#REF!,#REF!,0)</f>
        <v>#REF!</v>
      </c>
      <c r="I131" s="3">
        <f>_xlfn.XLOOKUP(E131,[2]新店!B:B,[2]新店!E:E,0)</f>
        <v>0</v>
      </c>
      <c r="J131" s="3">
        <f>_xlfn.XLOOKUP(E131,[2]新店!B:B,[2]新店!F:F,0)</f>
        <v>0</v>
      </c>
      <c r="K131" s="4" t="e">
        <f>IF(H131="新店一阶段",LOOKUP(I131,[2]②判断标准!$M$9:$M$12,[2]②判断标准!$O$9:$O$12),0)</f>
        <v>#REF!</v>
      </c>
      <c r="L131" s="5">
        <f t="shared" si="19"/>
        <v>0</v>
      </c>
      <c r="M131" s="6">
        <f>_xlfn.XLOOKUP(E131,[2]新店!B:B,[2]新店!G:G,0)</f>
        <v>0</v>
      </c>
      <c r="N131" s="7" t="str">
        <f>LOOKUP(M131,[2]②判断标准!$M$1:$M$4,[2]②判断标准!$O$1:$O$4)</f>
        <v>同老店</v>
      </c>
      <c r="O131" s="6">
        <f>_xlfn.XLOOKUP(E131,[2]新店!B:B,[2]新店!H:H,0)</f>
        <v>0</v>
      </c>
      <c r="P131" s="6">
        <f t="shared" si="20"/>
        <v>0</v>
      </c>
      <c r="Q131" s="2">
        <f>_xlfn.XLOOKUP(E131,[2]考勤!D:D,[2]考勤!AM:AM,0)</f>
        <v>0</v>
      </c>
      <c r="S131" s="2">
        <f t="shared" si="14"/>
        <v>0</v>
      </c>
      <c r="T131" s="2">
        <v>0</v>
      </c>
      <c r="U131" s="2">
        <v>0</v>
      </c>
      <c r="V131" s="2">
        <v>0</v>
      </c>
      <c r="W131" s="32">
        <f>_xlfn.XLOOKUP(E131,[2]项目数!C:C,[2]项目数!E:E,0)</f>
        <v>0</v>
      </c>
      <c r="X131" s="32">
        <f>_xlfn.XLOOKUP(E131,[2]项目数!C:C,[2]项目数!D:D,0)</f>
        <v>0</v>
      </c>
      <c r="Y131" s="2">
        <f>_xlfn.XLOOKUP(E131,[2]项目数!C:C,[2]项目数!F:F,0)</f>
        <v>0</v>
      </c>
      <c r="Z131" s="33">
        <f t="shared" si="15"/>
        <v>1</v>
      </c>
      <c r="AA131" s="33">
        <f t="shared" si="16"/>
        <v>0</v>
      </c>
      <c r="AB131" s="2">
        <f>_xlfn.XLOOKUP(F131,[2]战队统计表!A:A,[2]战队统计表!B:B,0)</f>
        <v>0</v>
      </c>
      <c r="AC131" s="2">
        <f t="shared" si="21"/>
        <v>1</v>
      </c>
      <c r="AD131" s="8">
        <f>IF(AC131="",_xlfn.XLOOKUP(F131,[2]战队统计表!A:A,[2]战队统计表!D:D,0),0)</f>
        <v>0</v>
      </c>
      <c r="AE131" s="34">
        <f>IF(AND(E131="T区",E131="门店T区"),"",IF(AC131="",0,LOOKUP(S131,[2]②判断标准!$B$16:$B$20,[2]②判断标准!$D$16:$D$20)))</f>
        <v>0</v>
      </c>
      <c r="AF131" s="34">
        <f t="shared" si="17"/>
        <v>0</v>
      </c>
      <c r="AG131" s="9" t="e">
        <f t="shared" si="22"/>
        <v>#REF!</v>
      </c>
      <c r="AH131" s="35">
        <f t="shared" si="23"/>
        <v>0</v>
      </c>
      <c r="AI131" s="9" t="e">
        <f t="shared" si="24"/>
        <v>#REF!</v>
      </c>
      <c r="AJ131" s="36">
        <f>IF(AA131=1,IFERROR(S131/VLOOKUP(F131,[2]战队统计表!A:C,3,0),0),0)</f>
        <v>0</v>
      </c>
      <c r="AK131" s="34" t="str">
        <f t="shared" si="18"/>
        <v/>
      </c>
      <c r="AL131" s="2" t="str">
        <f>IF(D131="顾问",_xlfn.XLOOKUP(F131,[2]战队统计表!A:A,[2]战队统计表!H:H,0),"")</f>
        <v/>
      </c>
    </row>
    <row r="132" spans="1:38" ht="16.5" x14ac:dyDescent="0.2">
      <c r="A132" s="28" t="s">
        <v>30</v>
      </c>
      <c r="B132" s="29" t="s">
        <v>171</v>
      </c>
      <c r="C132" s="30" t="s">
        <v>53</v>
      </c>
      <c r="D132" s="31" t="s">
        <v>6</v>
      </c>
      <c r="E132" s="31" t="s">
        <v>172</v>
      </c>
      <c r="F132" s="2" t="str">
        <f t="shared" ref="F132:F195" si="25">B132&amp;"+"&amp;C132</f>
        <v>川音+单人</v>
      </c>
      <c r="G132" s="2" t="str">
        <f>IFERROR(_xlfn.XLOOKUP(B132,#REF!,#REF!,0),"")</f>
        <v/>
      </c>
      <c r="H132" s="3" t="e">
        <f>_xlfn.XLOOKUP(B132,#REF!,#REF!,0)</f>
        <v>#REF!</v>
      </c>
      <c r="I132" s="4">
        <f>_xlfn.XLOOKUP(E132,[2]新店!B:B,[2]新店!E:E,0)</f>
        <v>0.44444444444444442</v>
      </c>
      <c r="J132" s="3">
        <f>_xlfn.XLOOKUP(E132,[2]新店!B:B,[2]新店!F:F,0)</f>
        <v>11710</v>
      </c>
      <c r="K132" s="4" t="e">
        <f>IF(H132="新店一阶段",LOOKUP(I132,[2]②判断标准!$M$9:$M$12,[2]②判断标准!$O$9:$O$12),0)</f>
        <v>#REF!</v>
      </c>
      <c r="L132" s="5">
        <f t="shared" si="19"/>
        <v>1977</v>
      </c>
      <c r="M132" s="6">
        <f>_xlfn.XLOOKUP(E132,[2]新店!B:B,[2]新店!G:G,0)</f>
        <v>0</v>
      </c>
      <c r="N132" s="7" t="str">
        <f>LOOKUP(M132,[2]②判断标准!$M$1:$M$4,[2]②判断标准!$O$1:$O$4)</f>
        <v>同老店</v>
      </c>
      <c r="O132" s="6">
        <f>_xlfn.XLOOKUP(E132,[2]新店!B:B,[2]新店!H:H,0)</f>
        <v>0</v>
      </c>
      <c r="P132" s="6">
        <f t="shared" si="20"/>
        <v>13687</v>
      </c>
      <c r="Q132" s="2">
        <f>_xlfn.XLOOKUP(E132,[2]考勤!D:D,[2]考勤!AM:AM,0)</f>
        <v>30</v>
      </c>
      <c r="S132" s="2">
        <f t="shared" ref="S132:S195" si="26">T132+U132+V132</f>
        <v>13687</v>
      </c>
      <c r="T132" s="2">
        <v>13687</v>
      </c>
      <c r="U132" s="2">
        <v>0</v>
      </c>
      <c r="V132" s="2">
        <v>0</v>
      </c>
      <c r="W132" s="32">
        <f>_xlfn.XLOOKUP(E132,[2]项目数!C:C,[2]项目数!E:E,0)</f>
        <v>2819.99</v>
      </c>
      <c r="X132" s="32">
        <f>_xlfn.XLOOKUP(E132,[2]项目数!C:C,[2]项目数!D:D,0)</f>
        <v>80</v>
      </c>
      <c r="Y132" s="2">
        <f>_xlfn.XLOOKUP(E132,[2]项目数!C:C,[2]项目数!F:F,0)</f>
        <v>1009</v>
      </c>
      <c r="Z132" s="33" t="str">
        <f t="shared" ref="Z132:Z195" si="27">IF(G132="新店","新店",IF(C132="单人","单人",IF(OR(C132="T区",C132="单人",G132="新店"),"不属于战队",1)))</f>
        <v>单人</v>
      </c>
      <c r="AA132" s="33">
        <f t="shared" ref="AA132:AA195" si="28">IF(Z132=1,IF(Q132&gt;=20,1,0),0)</f>
        <v>0</v>
      </c>
      <c r="AB132" s="2">
        <f>_xlfn.XLOOKUP(F132,[2]战队统计表!A:A,[2]战队统计表!B:B,0)</f>
        <v>0</v>
      </c>
      <c r="AC132" s="2">
        <f t="shared" si="21"/>
        <v>1</v>
      </c>
      <c r="AD132" s="8">
        <f>IF(AC132="",_xlfn.XLOOKUP(F132,[2]战队统计表!A:A,[2]战队统计表!D:D,0),0)</f>
        <v>0</v>
      </c>
      <c r="AE132" s="34">
        <f>IF(AND(E132="T区",E132="门店T区"),"",IF(AC132="",0,LOOKUP(S132,[2]②判断标准!$B$16:$B$20,[2]②判断标准!$D$16:$D$20)))</f>
        <v>0.03</v>
      </c>
      <c r="AF132" s="34">
        <f t="shared" ref="AF132:AF195" si="29">AD132+AE132</f>
        <v>0.03</v>
      </c>
      <c r="AG132" s="9" t="e">
        <f t="shared" si="22"/>
        <v>#REF!</v>
      </c>
      <c r="AH132" s="35">
        <f t="shared" si="23"/>
        <v>0</v>
      </c>
      <c r="AI132" s="9" t="e">
        <f t="shared" si="24"/>
        <v>#REF!</v>
      </c>
      <c r="AJ132" s="36">
        <f>IF(AA132=1,IFERROR(S132/VLOOKUP(F132,[2]战队统计表!A:C,3,0),0),0)</f>
        <v>0</v>
      </c>
      <c r="AK132" s="34" t="str">
        <f t="shared" ref="AK132:AK195" si="30">IF(D132="顾问",SUMIFS(AJ:AJ,$F:$F,F132,$D:$D,"健康师"),"")</f>
        <v/>
      </c>
      <c r="AL132" s="2" t="str">
        <f>IF(D132="顾问",_xlfn.XLOOKUP(F132,[2]战队统计表!A:A,[2]战队统计表!H:H,0),"")</f>
        <v/>
      </c>
    </row>
    <row r="133" spans="1:38" ht="16.5" x14ac:dyDescent="0.2">
      <c r="A133" s="28" t="s">
        <v>30</v>
      </c>
      <c r="B133" s="29" t="s">
        <v>171</v>
      </c>
      <c r="C133" s="30" t="s">
        <v>53</v>
      </c>
      <c r="D133" s="31" t="s">
        <v>6</v>
      </c>
      <c r="E133" s="31" t="s">
        <v>173</v>
      </c>
      <c r="F133" s="2" t="str">
        <f t="shared" si="25"/>
        <v>川音+单人</v>
      </c>
      <c r="G133" s="2" t="str">
        <f>IFERROR(_xlfn.XLOOKUP(B133,#REF!,#REF!,0),"")</f>
        <v/>
      </c>
      <c r="H133" s="3" t="e">
        <f>_xlfn.XLOOKUP(B133,#REF!,#REF!,0)</f>
        <v>#REF!</v>
      </c>
      <c r="I133" s="4">
        <f>_xlfn.XLOOKUP(E133,[2]新店!B:B,[2]新店!E:E,0)</f>
        <v>0.33333333333333331</v>
      </c>
      <c r="J133" s="3">
        <f>_xlfn.XLOOKUP(E133,[2]新店!B:B,[2]新店!F:F,0)</f>
        <v>12340</v>
      </c>
      <c r="K133" s="4" t="e">
        <f>IF(H133="新店一阶段",LOOKUP(I133,[2]②判断标准!$M$9:$M$12,[2]②判断标准!$O$9:$O$12),0)</f>
        <v>#REF!</v>
      </c>
      <c r="L133" s="5">
        <f t="shared" ref="L133:L196" si="31">T133-J133</f>
        <v>6979.5999999999985</v>
      </c>
      <c r="M133" s="6">
        <f>_xlfn.XLOOKUP(E133,[2]新店!B:B,[2]新店!G:G,0)</f>
        <v>0</v>
      </c>
      <c r="N133" s="7" t="str">
        <f>LOOKUP(M133,[2]②判断标准!$M$1:$M$4,[2]②判断标准!$O$1:$O$4)</f>
        <v>同老店</v>
      </c>
      <c r="O133" s="6">
        <f>_xlfn.XLOOKUP(E133,[2]新店!B:B,[2]新店!H:H,0)</f>
        <v>0</v>
      </c>
      <c r="P133" s="6">
        <f t="shared" ref="P133:P196" si="32">T133-O133</f>
        <v>19319.599999999999</v>
      </c>
      <c r="Q133" s="2">
        <f>_xlfn.XLOOKUP(E133,[2]考勤!D:D,[2]考勤!AM:AM,0)</f>
        <v>30</v>
      </c>
      <c r="S133" s="2">
        <f t="shared" si="26"/>
        <v>19518.599999999999</v>
      </c>
      <c r="T133" s="2">
        <v>19319.599999999999</v>
      </c>
      <c r="U133" s="2">
        <v>199</v>
      </c>
      <c r="V133" s="2">
        <v>0</v>
      </c>
      <c r="W133" s="32">
        <f>_xlfn.XLOOKUP(E133,[2]项目数!C:C,[2]项目数!E:E,0)</f>
        <v>1805.94</v>
      </c>
      <c r="X133" s="32">
        <f>_xlfn.XLOOKUP(E133,[2]项目数!C:C,[2]项目数!D:D,0)</f>
        <v>68</v>
      </c>
      <c r="Y133" s="2">
        <f>_xlfn.XLOOKUP(E133,[2]项目数!C:C,[2]项目数!F:F,0)</f>
        <v>952</v>
      </c>
      <c r="Z133" s="33" t="str">
        <f t="shared" si="27"/>
        <v>单人</v>
      </c>
      <c r="AA133" s="33">
        <f t="shared" si="28"/>
        <v>0</v>
      </c>
      <c r="AB133" s="2">
        <f>_xlfn.XLOOKUP(F133,[2]战队统计表!A:A,[2]战队统计表!B:B,0)</f>
        <v>0</v>
      </c>
      <c r="AC133" s="2">
        <f t="shared" ref="AC133:AC196" si="33">IF(OR(Z133="单人",Z133="新店",AB133&lt;=1,AA133=0),1,"")</f>
        <v>1</v>
      </c>
      <c r="AD133" s="8">
        <f>IF(AC133="",_xlfn.XLOOKUP(F133,[2]战队统计表!A:A,[2]战队统计表!D:D,0),0)</f>
        <v>0</v>
      </c>
      <c r="AE133" s="34">
        <f>IF(AND(E133="T区",E133="门店T区"),"",IF(AC133="",0,LOOKUP(S133,[2]②判断标准!$B$16:$B$20,[2]②判断标准!$D$16:$D$20)))</f>
        <v>0.03</v>
      </c>
      <c r="AF133" s="34">
        <f t="shared" si="29"/>
        <v>0.03</v>
      </c>
      <c r="AG133" s="9" t="e">
        <f t="shared" ref="AG133:AG196" si="34">IF(H133="新店一阶段",J133*K133*0.95+L133*AE133*0.95,IF(N133="同老店",IF(AND($E$4="T区",$E$4="门店T区"),"",AF133*T133*0.95),O133*N133*0.95+P133*0.95*AF133))</f>
        <v>#REF!</v>
      </c>
      <c r="AH133" s="35">
        <f t="shared" ref="AH133:AH196" si="35">IF(AND($E$4="T区",$E$4="门店T区"),"",AF133*U133*0.95*0.65)</f>
        <v>3.6864749999999997</v>
      </c>
      <c r="AI133" s="9" t="e">
        <f t="shared" ref="AI133:AI196" si="36">AH133+AG133</f>
        <v>#REF!</v>
      </c>
      <c r="AJ133" s="36">
        <f>IF(AA133=1,IFERROR(S133/VLOOKUP(F133,[2]战队统计表!A:C,3,0),0),0)</f>
        <v>0</v>
      </c>
      <c r="AK133" s="34" t="str">
        <f t="shared" si="30"/>
        <v/>
      </c>
      <c r="AL133" s="2" t="str">
        <f>IF(D133="顾问",_xlfn.XLOOKUP(F133,[2]战队统计表!A:A,[2]战队统计表!H:H,0),"")</f>
        <v/>
      </c>
    </row>
    <row r="134" spans="1:38" ht="16.5" x14ac:dyDescent="0.2">
      <c r="A134" s="28" t="s">
        <v>30</v>
      </c>
      <c r="B134" s="29" t="s">
        <v>171</v>
      </c>
      <c r="C134" s="30" t="s">
        <v>53</v>
      </c>
      <c r="D134" s="31" t="s">
        <v>6</v>
      </c>
      <c r="E134" s="31" t="s">
        <v>174</v>
      </c>
      <c r="F134" s="2" t="str">
        <f t="shared" si="25"/>
        <v>川音+单人</v>
      </c>
      <c r="G134" s="2" t="str">
        <f>IFERROR(_xlfn.XLOOKUP(B134,#REF!,#REF!,0),"")</f>
        <v/>
      </c>
      <c r="H134" s="3" t="e">
        <f>_xlfn.XLOOKUP(B134,#REF!,#REF!,0)</f>
        <v>#REF!</v>
      </c>
      <c r="I134" s="4">
        <f>_xlfn.XLOOKUP(E134,[2]新店!B:B,[2]新店!E:E,0)</f>
        <v>0.39393939393939392</v>
      </c>
      <c r="J134" s="3">
        <f>_xlfn.XLOOKUP(E134,[2]新店!B:B,[2]新店!F:F,0)</f>
        <v>22930</v>
      </c>
      <c r="K134" s="4" t="e">
        <f>IF(H134="新店一阶段",LOOKUP(I134,[2]②判断标准!$M$9:$M$12,[2]②判断标准!$O$9:$O$12),0)</f>
        <v>#REF!</v>
      </c>
      <c r="L134" s="5">
        <f t="shared" si="31"/>
        <v>-5271.7999999999993</v>
      </c>
      <c r="M134" s="6">
        <f>_xlfn.XLOOKUP(E134,[2]新店!B:B,[2]新店!G:G,0)</f>
        <v>0</v>
      </c>
      <c r="N134" s="7" t="str">
        <f>LOOKUP(M134,[2]②判断标准!$M$1:$M$4,[2]②判断标准!$O$1:$O$4)</f>
        <v>同老店</v>
      </c>
      <c r="O134" s="6">
        <f>_xlfn.XLOOKUP(E134,[2]新店!B:B,[2]新店!H:H,0)</f>
        <v>0</v>
      </c>
      <c r="P134" s="6">
        <f t="shared" si="32"/>
        <v>17658.2</v>
      </c>
      <c r="Q134" s="2">
        <f>_xlfn.XLOOKUP(E134,[2]考勤!D:D,[2]考勤!AM:AM,0)</f>
        <v>30</v>
      </c>
      <c r="S134" s="2">
        <f t="shared" si="26"/>
        <v>17658.2</v>
      </c>
      <c r="T134" s="2">
        <v>17658.2</v>
      </c>
      <c r="U134" s="2">
        <v>0</v>
      </c>
      <c r="V134" s="2">
        <v>0</v>
      </c>
      <c r="W134" s="32">
        <f>_xlfn.XLOOKUP(E134,[2]项目数!C:C,[2]项目数!E:E,0)</f>
        <v>2327.9</v>
      </c>
      <c r="X134" s="32">
        <f>_xlfn.XLOOKUP(E134,[2]项目数!C:C,[2]项目数!D:D,0)</f>
        <v>79</v>
      </c>
      <c r="Y134" s="2">
        <f>_xlfn.XLOOKUP(E134,[2]项目数!C:C,[2]项目数!F:F,0)</f>
        <v>1067</v>
      </c>
      <c r="Z134" s="33" t="str">
        <f t="shared" si="27"/>
        <v>单人</v>
      </c>
      <c r="AA134" s="33">
        <f t="shared" si="28"/>
        <v>0</v>
      </c>
      <c r="AB134" s="2">
        <f>_xlfn.XLOOKUP(F134,[2]战队统计表!A:A,[2]战队统计表!B:B,0)</f>
        <v>0</v>
      </c>
      <c r="AC134" s="2">
        <f t="shared" si="33"/>
        <v>1</v>
      </c>
      <c r="AD134" s="8">
        <f>IF(AC134="",_xlfn.XLOOKUP(F134,[2]战队统计表!A:A,[2]战队统计表!D:D,0),0)</f>
        <v>0</v>
      </c>
      <c r="AE134" s="34">
        <f>IF(AND(E134="T区",E134="门店T区"),"",IF(AC134="",0,LOOKUP(S134,[2]②判断标准!$B$16:$B$20,[2]②判断标准!$D$16:$D$20)))</f>
        <v>0.03</v>
      </c>
      <c r="AF134" s="34">
        <f t="shared" si="29"/>
        <v>0.03</v>
      </c>
      <c r="AG134" s="9" t="e">
        <f t="shared" si="34"/>
        <v>#REF!</v>
      </c>
      <c r="AH134" s="35">
        <f t="shared" si="35"/>
        <v>0</v>
      </c>
      <c r="AI134" s="9" t="e">
        <f t="shared" si="36"/>
        <v>#REF!</v>
      </c>
      <c r="AJ134" s="36">
        <f>IF(AA134=1,IFERROR(S134/VLOOKUP(F134,[2]战队统计表!A:C,3,0),0),0)</f>
        <v>0</v>
      </c>
      <c r="AK134" s="34" t="str">
        <f t="shared" si="30"/>
        <v/>
      </c>
      <c r="AL134" s="2" t="str">
        <f>IF(D134="顾问",_xlfn.XLOOKUP(F134,[2]战队统计表!A:A,[2]战队统计表!H:H,0),"")</f>
        <v/>
      </c>
    </row>
    <row r="135" spans="1:38" ht="16.5" x14ac:dyDescent="0.2">
      <c r="A135" s="28" t="s">
        <v>30</v>
      </c>
      <c r="B135" s="29" t="s">
        <v>171</v>
      </c>
      <c r="C135" s="30" t="s">
        <v>53</v>
      </c>
      <c r="D135" s="31" t="s">
        <v>6</v>
      </c>
      <c r="E135" s="31" t="s">
        <v>175</v>
      </c>
      <c r="F135" s="2" t="str">
        <f t="shared" si="25"/>
        <v>川音+单人</v>
      </c>
      <c r="G135" s="2" t="str">
        <f>IFERROR(_xlfn.XLOOKUP(B135,#REF!,#REF!,0),"")</f>
        <v/>
      </c>
      <c r="H135" s="3" t="e">
        <f>_xlfn.XLOOKUP(B135,#REF!,#REF!,0)</f>
        <v>#REF!</v>
      </c>
      <c r="I135" s="4">
        <f>_xlfn.XLOOKUP(E135,[2]新店!B:B,[2]新店!E:E,0)</f>
        <v>0.5</v>
      </c>
      <c r="J135" s="3">
        <f>_xlfn.XLOOKUP(E135,[2]新店!B:B,[2]新店!F:F,0)</f>
        <v>18146</v>
      </c>
      <c r="K135" s="4" t="e">
        <f>IF(H135="新店一阶段",LOOKUP(I135,[2]②判断标准!$M$9:$M$12,[2]②判断标准!$O$9:$O$12),0)</f>
        <v>#REF!</v>
      </c>
      <c r="L135" s="5">
        <f t="shared" si="31"/>
        <v>4189</v>
      </c>
      <c r="M135" s="6">
        <f>_xlfn.XLOOKUP(E135,[2]新店!B:B,[2]新店!G:G,0)</f>
        <v>0</v>
      </c>
      <c r="N135" s="7" t="str">
        <f>LOOKUP(M135,[2]②判断标准!$M$1:$M$4,[2]②判断标准!$O$1:$O$4)</f>
        <v>同老店</v>
      </c>
      <c r="O135" s="6">
        <f>_xlfn.XLOOKUP(E135,[2]新店!B:B,[2]新店!H:H,0)</f>
        <v>0</v>
      </c>
      <c r="P135" s="6">
        <f t="shared" si="32"/>
        <v>22335</v>
      </c>
      <c r="Q135" s="2">
        <f>_xlfn.XLOOKUP(E135,[2]考勤!D:D,[2]考勤!AM:AM,0)</f>
        <v>30</v>
      </c>
      <c r="S135" s="2">
        <f t="shared" si="26"/>
        <v>22335</v>
      </c>
      <c r="T135" s="2">
        <v>22335</v>
      </c>
      <c r="U135" s="2">
        <v>0</v>
      </c>
      <c r="V135" s="2">
        <v>0</v>
      </c>
      <c r="W135" s="32">
        <f>_xlfn.XLOOKUP(E135,[2]项目数!C:C,[2]项目数!E:E,0)</f>
        <v>1877.27</v>
      </c>
      <c r="X135" s="32">
        <f>_xlfn.XLOOKUP(E135,[2]项目数!C:C,[2]项目数!D:D,0)</f>
        <v>66</v>
      </c>
      <c r="Y135" s="2">
        <f>_xlfn.XLOOKUP(E135,[2]项目数!C:C,[2]项目数!F:F,0)</f>
        <v>908</v>
      </c>
      <c r="Z135" s="33" t="str">
        <f t="shared" si="27"/>
        <v>单人</v>
      </c>
      <c r="AA135" s="33">
        <f t="shared" si="28"/>
        <v>0</v>
      </c>
      <c r="AB135" s="2">
        <f>_xlfn.XLOOKUP(F135,[2]战队统计表!A:A,[2]战队统计表!B:B,0)</f>
        <v>0</v>
      </c>
      <c r="AC135" s="2">
        <f t="shared" si="33"/>
        <v>1</v>
      </c>
      <c r="AD135" s="8">
        <f>IF(AC135="",_xlfn.XLOOKUP(F135,[2]战队统计表!A:A,[2]战队统计表!D:D,0),0)</f>
        <v>0</v>
      </c>
      <c r="AE135" s="34">
        <f>IF(AND(E135="T区",E135="门店T区"),"",IF(AC135="",0,LOOKUP(S135,[2]②判断标准!$B$16:$B$20,[2]②判断标准!$D$16:$D$20)))</f>
        <v>0.04</v>
      </c>
      <c r="AF135" s="34">
        <f t="shared" si="29"/>
        <v>0.04</v>
      </c>
      <c r="AG135" s="9" t="e">
        <f t="shared" si="34"/>
        <v>#REF!</v>
      </c>
      <c r="AH135" s="35">
        <f t="shared" si="35"/>
        <v>0</v>
      </c>
      <c r="AI135" s="9" t="e">
        <f t="shared" si="36"/>
        <v>#REF!</v>
      </c>
      <c r="AJ135" s="36">
        <f>IF(AA135=1,IFERROR(S135/VLOOKUP(F135,[2]战队统计表!A:C,3,0),0),0)</f>
        <v>0</v>
      </c>
      <c r="AK135" s="34" t="str">
        <f t="shared" si="30"/>
        <v/>
      </c>
      <c r="AL135" s="2" t="str">
        <f>IF(D135="顾问",_xlfn.XLOOKUP(F135,[2]战队统计表!A:A,[2]战队统计表!H:H,0),"")</f>
        <v/>
      </c>
    </row>
    <row r="136" spans="1:38" ht="16.5" x14ac:dyDescent="0.2">
      <c r="A136" s="28" t="s">
        <v>30</v>
      </c>
      <c r="B136" s="29" t="s">
        <v>171</v>
      </c>
      <c r="C136" s="30" t="s">
        <v>53</v>
      </c>
      <c r="D136" s="31" t="s">
        <v>6</v>
      </c>
      <c r="E136" s="31" t="s">
        <v>176</v>
      </c>
      <c r="F136" s="2" t="str">
        <f t="shared" si="25"/>
        <v>川音+单人</v>
      </c>
      <c r="G136" s="2" t="str">
        <f>IFERROR(_xlfn.XLOOKUP(B136,#REF!,#REF!,0),"")</f>
        <v/>
      </c>
      <c r="H136" s="3" t="e">
        <f>_xlfn.XLOOKUP(B136,#REF!,#REF!,0)</f>
        <v>#REF!</v>
      </c>
      <c r="I136" s="4">
        <f>_xlfn.XLOOKUP(E136,[2]新店!B:B,[2]新店!E:E,0)</f>
        <v>0.66666666666666663</v>
      </c>
      <c r="J136" s="3">
        <f>_xlfn.XLOOKUP(E136,[2]新店!B:B,[2]新店!F:F,0)</f>
        <v>29220</v>
      </c>
      <c r="K136" s="4" t="e">
        <f>IF(H136="新店一阶段",LOOKUP(I136,[2]②判断标准!$M$9:$M$12,[2]②判断标准!$O$9:$O$12),0)</f>
        <v>#REF!</v>
      </c>
      <c r="L136" s="5">
        <f t="shared" si="31"/>
        <v>21143.199999999997</v>
      </c>
      <c r="M136" s="6">
        <f>_xlfn.XLOOKUP(E136,[2]新店!B:B,[2]新店!G:G,0)</f>
        <v>0</v>
      </c>
      <c r="N136" s="7" t="str">
        <f>LOOKUP(M136,[2]②判断标准!$M$1:$M$4,[2]②判断标准!$O$1:$O$4)</f>
        <v>同老店</v>
      </c>
      <c r="O136" s="6">
        <f>_xlfn.XLOOKUP(E136,[2]新店!B:B,[2]新店!H:H,0)</f>
        <v>0</v>
      </c>
      <c r="P136" s="6">
        <f t="shared" si="32"/>
        <v>50363.199999999997</v>
      </c>
      <c r="Q136" s="2">
        <f>_xlfn.XLOOKUP(E136,[2]考勤!D:D,[2]考勤!AM:AM,0)</f>
        <v>30</v>
      </c>
      <c r="S136" s="2">
        <f t="shared" si="26"/>
        <v>50983.199999999997</v>
      </c>
      <c r="T136" s="2">
        <v>50363.199999999997</v>
      </c>
      <c r="U136" s="2">
        <v>0</v>
      </c>
      <c r="V136" s="2">
        <v>620</v>
      </c>
      <c r="W136" s="32">
        <f>_xlfn.XLOOKUP(E136,[2]项目数!C:C,[2]项目数!E:E,0)</f>
        <v>1957.39</v>
      </c>
      <c r="X136" s="32">
        <f>_xlfn.XLOOKUP(E136,[2]项目数!C:C,[2]项目数!D:D,0)</f>
        <v>71</v>
      </c>
      <c r="Y136" s="2">
        <f>_xlfn.XLOOKUP(E136,[2]项目数!C:C,[2]项目数!F:F,0)</f>
        <v>833</v>
      </c>
      <c r="Z136" s="33" t="str">
        <f t="shared" si="27"/>
        <v>单人</v>
      </c>
      <c r="AA136" s="33">
        <f t="shared" si="28"/>
        <v>0</v>
      </c>
      <c r="AB136" s="2">
        <f>_xlfn.XLOOKUP(F136,[2]战队统计表!A:A,[2]战队统计表!B:B,0)</f>
        <v>0</v>
      </c>
      <c r="AC136" s="2">
        <f t="shared" si="33"/>
        <v>1</v>
      </c>
      <c r="AD136" s="8">
        <f>IF(AC136="",_xlfn.XLOOKUP(F136,[2]战队统计表!A:A,[2]战队统计表!D:D,0),0)</f>
        <v>0</v>
      </c>
      <c r="AE136" s="34">
        <f>IF(AND(E136="T区",E136="门店T区"),"",IF(AC136="",0,LOOKUP(S136,[2]②判断标准!$B$16:$B$20,[2]②判断标准!$D$16:$D$20)))</f>
        <v>0.05</v>
      </c>
      <c r="AF136" s="34">
        <f t="shared" si="29"/>
        <v>0.05</v>
      </c>
      <c r="AG136" s="9" t="e">
        <f t="shared" si="34"/>
        <v>#REF!</v>
      </c>
      <c r="AH136" s="35">
        <f t="shared" si="35"/>
        <v>0</v>
      </c>
      <c r="AI136" s="9" t="e">
        <f t="shared" si="36"/>
        <v>#REF!</v>
      </c>
      <c r="AJ136" s="36">
        <f>IF(AA136=1,IFERROR(S136/VLOOKUP(F136,[2]战队统计表!A:C,3,0),0),0)</f>
        <v>0</v>
      </c>
      <c r="AK136" s="34" t="str">
        <f t="shared" si="30"/>
        <v/>
      </c>
      <c r="AL136" s="2" t="str">
        <f>IF(D136="顾问",_xlfn.XLOOKUP(F136,[2]战队统计表!A:A,[2]战队统计表!H:H,0),"")</f>
        <v/>
      </c>
    </row>
    <row r="137" spans="1:38" ht="16.5" x14ac:dyDescent="0.2">
      <c r="A137" s="28" t="s">
        <v>30</v>
      </c>
      <c r="B137" s="29" t="s">
        <v>171</v>
      </c>
      <c r="C137" s="30" t="s">
        <v>53</v>
      </c>
      <c r="D137" s="31" t="s">
        <v>6</v>
      </c>
      <c r="E137" s="31" t="s">
        <v>177</v>
      </c>
      <c r="F137" s="2" t="str">
        <f t="shared" si="25"/>
        <v>川音+单人</v>
      </c>
      <c r="G137" s="2" t="str">
        <f>IFERROR(_xlfn.XLOOKUP(B137,#REF!,#REF!,0),"")</f>
        <v/>
      </c>
      <c r="H137" s="3" t="e">
        <f>_xlfn.XLOOKUP(B137,#REF!,#REF!,0)</f>
        <v>#REF!</v>
      </c>
      <c r="I137" s="4">
        <f>_xlfn.XLOOKUP(E137,[2]新店!B:B,[2]新店!E:E,0)</f>
        <v>0.29411764705882354</v>
      </c>
      <c r="J137" s="3">
        <f>_xlfn.XLOOKUP(E137,[2]新店!B:B,[2]新店!F:F,0)</f>
        <v>8077</v>
      </c>
      <c r="K137" s="4" t="e">
        <f>IF(H137="新店一阶段",LOOKUP(I137,[2]②判断标准!$M$9:$M$12,[2]②判断标准!$O$9:$O$12),0)</f>
        <v>#REF!</v>
      </c>
      <c r="L137" s="5">
        <f t="shared" si="31"/>
        <v>10382</v>
      </c>
      <c r="M137" s="6">
        <f>_xlfn.XLOOKUP(E137,[2]新店!B:B,[2]新店!G:G,0)</f>
        <v>0</v>
      </c>
      <c r="N137" s="7" t="str">
        <f>LOOKUP(M137,[2]②判断标准!$M$1:$M$4,[2]②判断标准!$O$1:$O$4)</f>
        <v>同老店</v>
      </c>
      <c r="O137" s="6">
        <f>_xlfn.XLOOKUP(E137,[2]新店!B:B,[2]新店!H:H,0)</f>
        <v>0</v>
      </c>
      <c r="P137" s="6">
        <f t="shared" si="32"/>
        <v>18459</v>
      </c>
      <c r="Q137" s="2">
        <f>_xlfn.XLOOKUP(E137,[2]考勤!D:D,[2]考勤!AM:AM,0)</f>
        <v>30</v>
      </c>
      <c r="S137" s="2">
        <f t="shared" si="26"/>
        <v>63579</v>
      </c>
      <c r="T137" s="2">
        <v>18459</v>
      </c>
      <c r="U137" s="2">
        <v>44500</v>
      </c>
      <c r="V137" s="2">
        <v>620</v>
      </c>
      <c r="W137" s="32">
        <f>_xlfn.XLOOKUP(E137,[2]项目数!C:C,[2]项目数!E:E,0)</f>
        <v>2149.85</v>
      </c>
      <c r="X137" s="32">
        <f>_xlfn.XLOOKUP(E137,[2]项目数!C:C,[2]项目数!D:D,0)</f>
        <v>73</v>
      </c>
      <c r="Y137" s="2">
        <f>_xlfn.XLOOKUP(E137,[2]项目数!C:C,[2]项目数!F:F,0)</f>
        <v>925</v>
      </c>
      <c r="Z137" s="33" t="str">
        <f t="shared" si="27"/>
        <v>单人</v>
      </c>
      <c r="AA137" s="33">
        <f t="shared" si="28"/>
        <v>0</v>
      </c>
      <c r="AB137" s="2">
        <f>_xlfn.XLOOKUP(F137,[2]战队统计表!A:A,[2]战队统计表!B:B,0)</f>
        <v>0</v>
      </c>
      <c r="AC137" s="2">
        <f t="shared" si="33"/>
        <v>1</v>
      </c>
      <c r="AD137" s="8">
        <f>IF(AC137="",_xlfn.XLOOKUP(F137,[2]战队统计表!A:A,[2]战队统计表!D:D,0),0)</f>
        <v>0</v>
      </c>
      <c r="AE137" s="34">
        <f>IF(AND(E137="T区",E137="门店T区"),"",IF(AC137="",0,LOOKUP(S137,[2]②判断标准!$B$16:$B$20,[2]②判断标准!$D$16:$D$20)))</f>
        <v>0.06</v>
      </c>
      <c r="AF137" s="34">
        <f t="shared" si="29"/>
        <v>0.06</v>
      </c>
      <c r="AG137" s="9" t="e">
        <f t="shared" si="34"/>
        <v>#REF!</v>
      </c>
      <c r="AH137" s="35">
        <f t="shared" si="35"/>
        <v>1648.7250000000001</v>
      </c>
      <c r="AI137" s="9" t="e">
        <f t="shared" si="36"/>
        <v>#REF!</v>
      </c>
      <c r="AJ137" s="36">
        <f>IF(AA137=1,IFERROR(S137/VLOOKUP(F137,[2]战队统计表!A:C,3,0),0),0)</f>
        <v>0</v>
      </c>
      <c r="AK137" s="34" t="str">
        <f t="shared" si="30"/>
        <v/>
      </c>
      <c r="AL137" s="2" t="str">
        <f>IF(D137="顾问",_xlfn.XLOOKUP(F137,[2]战队统计表!A:A,[2]战队统计表!H:H,0),"")</f>
        <v/>
      </c>
    </row>
    <row r="138" spans="1:38" ht="16.5" x14ac:dyDescent="0.2">
      <c r="A138" s="28" t="s">
        <v>30</v>
      </c>
      <c r="B138" s="29" t="s">
        <v>171</v>
      </c>
      <c r="C138" s="30" t="s">
        <v>53</v>
      </c>
      <c r="D138" s="31" t="s">
        <v>6</v>
      </c>
      <c r="E138" s="31" t="s">
        <v>178</v>
      </c>
      <c r="F138" s="2" t="str">
        <f t="shared" si="25"/>
        <v>川音+单人</v>
      </c>
      <c r="G138" s="2" t="str">
        <f>IFERROR(_xlfn.XLOOKUP(B138,#REF!,#REF!,0),"")</f>
        <v/>
      </c>
      <c r="H138" s="3" t="e">
        <f>_xlfn.XLOOKUP(B138,#REF!,#REF!,0)</f>
        <v>#REF!</v>
      </c>
      <c r="I138" s="4">
        <f>_xlfn.XLOOKUP(E138,[2]新店!B:B,[2]新店!E:E,0)</f>
        <v>0.35</v>
      </c>
      <c r="J138" s="3">
        <f>_xlfn.XLOOKUP(E138,[2]新店!B:B,[2]新店!F:F,0)</f>
        <v>10970</v>
      </c>
      <c r="K138" s="4" t="e">
        <f>IF(H138="新店一阶段",LOOKUP(I138,[2]②判断标准!$M$9:$M$12,[2]②判断标准!$O$9:$O$12),0)</f>
        <v>#REF!</v>
      </c>
      <c r="L138" s="5">
        <f t="shared" si="31"/>
        <v>4626</v>
      </c>
      <c r="M138" s="6">
        <f>_xlfn.XLOOKUP(E138,[2]新店!B:B,[2]新店!G:G,0)</f>
        <v>0</v>
      </c>
      <c r="N138" s="7" t="str">
        <f>LOOKUP(M138,[2]②判断标准!$M$1:$M$4,[2]②判断标准!$O$1:$O$4)</f>
        <v>同老店</v>
      </c>
      <c r="O138" s="6">
        <f>_xlfn.XLOOKUP(E138,[2]新店!B:B,[2]新店!H:H,0)</f>
        <v>0</v>
      </c>
      <c r="P138" s="6">
        <f t="shared" si="32"/>
        <v>15596</v>
      </c>
      <c r="Q138" s="2">
        <f>_xlfn.XLOOKUP(E138,[2]考勤!D:D,[2]考勤!AM:AM,0)</f>
        <v>30</v>
      </c>
      <c r="S138" s="2">
        <f t="shared" si="26"/>
        <v>15596</v>
      </c>
      <c r="T138" s="2">
        <v>15596</v>
      </c>
      <c r="U138" s="2">
        <v>0</v>
      </c>
      <c r="V138" s="2">
        <v>0</v>
      </c>
      <c r="W138" s="32">
        <f>_xlfn.XLOOKUP(E138,[2]项目数!C:C,[2]项目数!E:E,0)</f>
        <v>1634.7</v>
      </c>
      <c r="X138" s="32">
        <f>_xlfn.XLOOKUP(E138,[2]项目数!C:C,[2]项目数!D:D,0)</f>
        <v>65</v>
      </c>
      <c r="Y138" s="2">
        <f>_xlfn.XLOOKUP(E138,[2]项目数!C:C,[2]项目数!F:F,0)</f>
        <v>910</v>
      </c>
      <c r="Z138" s="33" t="str">
        <f t="shared" si="27"/>
        <v>单人</v>
      </c>
      <c r="AA138" s="33">
        <f t="shared" si="28"/>
        <v>0</v>
      </c>
      <c r="AB138" s="2">
        <f>_xlfn.XLOOKUP(F138,[2]战队统计表!A:A,[2]战队统计表!B:B,0)</f>
        <v>0</v>
      </c>
      <c r="AC138" s="2">
        <f t="shared" si="33"/>
        <v>1</v>
      </c>
      <c r="AD138" s="8">
        <f>IF(AC138="",_xlfn.XLOOKUP(F138,[2]战队统计表!A:A,[2]战队统计表!D:D,0),0)</f>
        <v>0</v>
      </c>
      <c r="AE138" s="34">
        <f>IF(AND(E138="T区",E138="门店T区"),"",IF(AC138="",0,LOOKUP(S138,[2]②判断标准!$B$16:$B$20,[2]②判断标准!$D$16:$D$20)))</f>
        <v>0.03</v>
      </c>
      <c r="AF138" s="34">
        <f t="shared" si="29"/>
        <v>0.03</v>
      </c>
      <c r="AG138" s="9" t="e">
        <f t="shared" si="34"/>
        <v>#REF!</v>
      </c>
      <c r="AH138" s="35">
        <f t="shared" si="35"/>
        <v>0</v>
      </c>
      <c r="AI138" s="9" t="e">
        <f t="shared" si="36"/>
        <v>#REF!</v>
      </c>
      <c r="AJ138" s="36">
        <f>IF(AA138=1,IFERROR(S138/VLOOKUP(F138,[2]战队统计表!A:C,3,0),0),0)</f>
        <v>0</v>
      </c>
      <c r="AK138" s="34" t="str">
        <f t="shared" si="30"/>
        <v/>
      </c>
      <c r="AL138" s="2" t="str">
        <f>IF(D138="顾问",_xlfn.XLOOKUP(F138,[2]战队统计表!A:A,[2]战队统计表!H:H,0),"")</f>
        <v/>
      </c>
    </row>
    <row r="139" spans="1:38" ht="16.5" x14ac:dyDescent="0.2">
      <c r="A139" s="28" t="s">
        <v>30</v>
      </c>
      <c r="B139" s="29" t="s">
        <v>171</v>
      </c>
      <c r="C139" s="30" t="s">
        <v>53</v>
      </c>
      <c r="D139" s="31" t="s">
        <v>6</v>
      </c>
      <c r="E139" s="31" t="s">
        <v>179</v>
      </c>
      <c r="F139" s="2" t="str">
        <f t="shared" si="25"/>
        <v>川音+单人</v>
      </c>
      <c r="G139" s="2" t="str">
        <f>IFERROR(_xlfn.XLOOKUP(B139,#REF!,#REF!,0),"")</f>
        <v/>
      </c>
      <c r="H139" s="3" t="e">
        <f>_xlfn.XLOOKUP(B139,#REF!,#REF!,0)</f>
        <v>#REF!</v>
      </c>
      <c r="I139" s="4">
        <f>_xlfn.XLOOKUP(E139,[2]新店!B:B,[2]新店!E:E,0)</f>
        <v>0.35</v>
      </c>
      <c r="J139" s="3">
        <f>_xlfn.XLOOKUP(E139,[2]新店!B:B,[2]新店!F:F,0)</f>
        <v>9979</v>
      </c>
      <c r="K139" s="4" t="e">
        <f>IF(H139="新店一阶段",LOOKUP(I139,[2]②判断标准!$M$9:$M$12,[2]②判断标准!$O$9:$O$12),0)</f>
        <v>#REF!</v>
      </c>
      <c r="L139" s="5">
        <f t="shared" si="31"/>
        <v>25060</v>
      </c>
      <c r="M139" s="6">
        <f>_xlfn.XLOOKUP(E139,[2]新店!B:B,[2]新店!G:G,0)</f>
        <v>0</v>
      </c>
      <c r="N139" s="7" t="str">
        <f>LOOKUP(M139,[2]②判断标准!$M$1:$M$4,[2]②判断标准!$O$1:$O$4)</f>
        <v>同老店</v>
      </c>
      <c r="O139" s="6">
        <f>_xlfn.XLOOKUP(E139,[2]新店!B:B,[2]新店!H:H,0)</f>
        <v>0</v>
      </c>
      <c r="P139" s="6">
        <f t="shared" si="32"/>
        <v>35039</v>
      </c>
      <c r="Q139" s="2">
        <f>_xlfn.XLOOKUP(E139,[2]考勤!D:D,[2]考勤!AM:AM,0)</f>
        <v>30</v>
      </c>
      <c r="S139" s="2">
        <f t="shared" si="26"/>
        <v>35838</v>
      </c>
      <c r="T139" s="2">
        <v>35039</v>
      </c>
      <c r="U139" s="2">
        <v>799</v>
      </c>
      <c r="V139" s="2">
        <v>0</v>
      </c>
      <c r="W139" s="32">
        <f>_xlfn.XLOOKUP(E139,[2]项目数!C:C,[2]项目数!E:E,0)</f>
        <v>1982.36</v>
      </c>
      <c r="X139" s="32">
        <f>_xlfn.XLOOKUP(E139,[2]项目数!C:C,[2]项目数!D:D,0)</f>
        <v>74</v>
      </c>
      <c r="Y139" s="2">
        <f>_xlfn.XLOOKUP(E139,[2]项目数!C:C,[2]项目数!F:F,0)</f>
        <v>1020</v>
      </c>
      <c r="Z139" s="33" t="str">
        <f t="shared" si="27"/>
        <v>单人</v>
      </c>
      <c r="AA139" s="33">
        <f t="shared" si="28"/>
        <v>0</v>
      </c>
      <c r="AB139" s="2">
        <f>_xlfn.XLOOKUP(F139,[2]战队统计表!A:A,[2]战队统计表!B:B,0)</f>
        <v>0</v>
      </c>
      <c r="AC139" s="2">
        <f t="shared" si="33"/>
        <v>1</v>
      </c>
      <c r="AD139" s="8">
        <f>IF(AC139="",_xlfn.XLOOKUP(F139,[2]战队统计表!A:A,[2]战队统计表!D:D,0),0)</f>
        <v>0</v>
      </c>
      <c r="AE139" s="34">
        <f>IF(AND(E139="T区",E139="门店T区"),"",IF(AC139="",0,LOOKUP(S139,[2]②判断标准!$B$16:$B$20,[2]②判断标准!$D$16:$D$20)))</f>
        <v>0.04</v>
      </c>
      <c r="AF139" s="34">
        <f t="shared" si="29"/>
        <v>0.04</v>
      </c>
      <c r="AG139" s="9" t="e">
        <f t="shared" si="34"/>
        <v>#REF!</v>
      </c>
      <c r="AH139" s="35">
        <f t="shared" si="35"/>
        <v>19.735299999999999</v>
      </c>
      <c r="AI139" s="9" t="e">
        <f t="shared" si="36"/>
        <v>#REF!</v>
      </c>
      <c r="AJ139" s="36">
        <f>IF(AA139=1,IFERROR(S139/VLOOKUP(F139,[2]战队统计表!A:C,3,0),0),0)</f>
        <v>0</v>
      </c>
      <c r="AK139" s="34" t="str">
        <f t="shared" si="30"/>
        <v/>
      </c>
      <c r="AL139" s="2" t="str">
        <f>IF(D139="顾问",_xlfn.XLOOKUP(F139,[2]战队统计表!A:A,[2]战队统计表!H:H,0),"")</f>
        <v/>
      </c>
    </row>
    <row r="140" spans="1:38" ht="16.5" x14ac:dyDescent="0.2">
      <c r="A140" s="28" t="s">
        <v>30</v>
      </c>
      <c r="B140" s="29" t="s">
        <v>171</v>
      </c>
      <c r="C140" s="38" t="s">
        <v>42</v>
      </c>
      <c r="D140" s="39" t="s">
        <v>42</v>
      </c>
      <c r="E140" s="39" t="s">
        <v>42</v>
      </c>
      <c r="F140" s="2" t="str">
        <f t="shared" si="25"/>
        <v>川音+门店T区</v>
      </c>
      <c r="G140" s="2" t="str">
        <f>IFERROR(_xlfn.XLOOKUP(B140,#REF!,#REF!,0),"")</f>
        <v/>
      </c>
      <c r="H140" s="3" t="e">
        <f>_xlfn.XLOOKUP(B140,#REF!,#REF!,0)</f>
        <v>#REF!</v>
      </c>
      <c r="I140" s="3">
        <f>_xlfn.XLOOKUP(E140,[2]新店!B:B,[2]新店!E:E,0)</f>
        <v>0</v>
      </c>
      <c r="J140" s="3">
        <f>_xlfn.XLOOKUP(E140,[2]新店!B:B,[2]新店!F:F,0)</f>
        <v>0</v>
      </c>
      <c r="K140" s="4" t="e">
        <f>IF(H140="新店一阶段",LOOKUP(I140,[2]②判断标准!$M$9:$M$12,[2]②判断标准!$O$9:$O$12),0)</f>
        <v>#REF!</v>
      </c>
      <c r="L140" s="5">
        <f t="shared" si="31"/>
        <v>0</v>
      </c>
      <c r="M140" s="6">
        <f>_xlfn.XLOOKUP(E140,[2]新店!B:B,[2]新店!G:G,0)</f>
        <v>0</v>
      </c>
      <c r="N140" s="7" t="str">
        <f>LOOKUP(M140,[2]②判断标准!$M$1:$M$4,[2]②判断标准!$O$1:$O$4)</f>
        <v>同老店</v>
      </c>
      <c r="O140" s="6">
        <f>_xlfn.XLOOKUP(E140,[2]新店!B:B,[2]新店!H:H,0)</f>
        <v>0</v>
      </c>
      <c r="P140" s="6">
        <f t="shared" si="32"/>
        <v>0</v>
      </c>
      <c r="Q140" s="2">
        <f>_xlfn.XLOOKUP(E140,[2]考勤!D:D,[2]考勤!AM:AM,0)</f>
        <v>0</v>
      </c>
      <c r="S140" s="2">
        <f t="shared" si="26"/>
        <v>0</v>
      </c>
      <c r="T140" s="2">
        <v>0</v>
      </c>
      <c r="U140" s="2">
        <v>0</v>
      </c>
      <c r="V140" s="2">
        <v>0</v>
      </c>
      <c r="W140" s="32">
        <f>_xlfn.XLOOKUP(E140,[2]项目数!C:C,[2]项目数!E:E,0)</f>
        <v>0</v>
      </c>
      <c r="X140" s="32">
        <f>_xlfn.XLOOKUP(E140,[2]项目数!C:C,[2]项目数!D:D,0)</f>
        <v>0</v>
      </c>
      <c r="Y140" s="2">
        <f>_xlfn.XLOOKUP(E140,[2]项目数!C:C,[2]项目数!F:F,0)</f>
        <v>0</v>
      </c>
      <c r="Z140" s="33">
        <f t="shared" si="27"/>
        <v>1</v>
      </c>
      <c r="AA140" s="33">
        <f t="shared" si="28"/>
        <v>0</v>
      </c>
      <c r="AB140" s="2">
        <f>_xlfn.XLOOKUP(F140,[2]战队统计表!A:A,[2]战队统计表!B:B,0)</f>
        <v>0</v>
      </c>
      <c r="AC140" s="2">
        <f t="shared" si="33"/>
        <v>1</v>
      </c>
      <c r="AD140" s="8">
        <f>IF(AC140="",_xlfn.XLOOKUP(F140,[2]战队统计表!A:A,[2]战队统计表!D:D,0),0)</f>
        <v>0</v>
      </c>
      <c r="AE140" s="34">
        <f>IF(AND(E140="T区",E140="门店T区"),"",IF(AC140="",0,LOOKUP(S140,[2]②判断标准!$B$16:$B$20,[2]②判断标准!$D$16:$D$20)))</f>
        <v>0</v>
      </c>
      <c r="AF140" s="34">
        <f t="shared" si="29"/>
        <v>0</v>
      </c>
      <c r="AG140" s="9" t="e">
        <f t="shared" si="34"/>
        <v>#REF!</v>
      </c>
      <c r="AH140" s="35">
        <f t="shared" si="35"/>
        <v>0</v>
      </c>
      <c r="AI140" s="9" t="e">
        <f t="shared" si="36"/>
        <v>#REF!</v>
      </c>
      <c r="AJ140" s="36">
        <f>IF(AA140=1,IFERROR(S140/VLOOKUP(F140,[2]战队统计表!A:C,3,0),0),0)</f>
        <v>0</v>
      </c>
      <c r="AK140" s="34" t="str">
        <f t="shared" si="30"/>
        <v/>
      </c>
      <c r="AL140" s="2" t="str">
        <f>IF(D140="顾问",_xlfn.XLOOKUP(F140,[2]战队统计表!A:A,[2]战队统计表!H:H,0),"")</f>
        <v/>
      </c>
    </row>
    <row r="141" spans="1:38" ht="16.5" x14ac:dyDescent="0.2">
      <c r="A141" s="28" t="s">
        <v>30</v>
      </c>
      <c r="B141" s="29" t="s">
        <v>180</v>
      </c>
      <c r="C141" s="30" t="s">
        <v>181</v>
      </c>
      <c r="D141" s="31" t="s">
        <v>32</v>
      </c>
      <c r="E141" s="31" t="s">
        <v>182</v>
      </c>
      <c r="F141" s="2" t="str">
        <f t="shared" si="25"/>
        <v>光华+天翊队</v>
      </c>
      <c r="G141" s="2" t="str">
        <f>IFERROR(_xlfn.XLOOKUP(B141,#REF!,#REF!,0),"")</f>
        <v/>
      </c>
      <c r="H141" s="3" t="e">
        <f>_xlfn.XLOOKUP(B141,#REF!,#REF!,0)</f>
        <v>#REF!</v>
      </c>
      <c r="I141" s="3">
        <f>_xlfn.XLOOKUP(E141,[2]新店!B:B,[2]新店!E:E,0)</f>
        <v>0</v>
      </c>
      <c r="J141" s="3">
        <f>_xlfn.XLOOKUP(E141,[2]新店!B:B,[2]新店!F:F,0)</f>
        <v>0</v>
      </c>
      <c r="K141" s="4" t="e">
        <f>IF(H141="新店一阶段",LOOKUP(I141,[2]②判断标准!$M$9:$M$12,[2]②判断标准!$O$9:$O$12),0)</f>
        <v>#REF!</v>
      </c>
      <c r="L141" s="5">
        <f t="shared" si="31"/>
        <v>14912</v>
      </c>
      <c r="M141" s="6">
        <f>_xlfn.XLOOKUP(E141,[2]新店!B:B,[2]新店!G:G,0)</f>
        <v>0</v>
      </c>
      <c r="N141" s="7" t="str">
        <f>LOOKUP(M141,[2]②判断标准!$M$1:$M$4,[2]②判断标准!$O$1:$O$4)</f>
        <v>同老店</v>
      </c>
      <c r="O141" s="6">
        <f>_xlfn.XLOOKUP(E141,[2]新店!B:B,[2]新店!H:H,0)</f>
        <v>0</v>
      </c>
      <c r="P141" s="6">
        <f t="shared" si="32"/>
        <v>14912</v>
      </c>
      <c r="Q141" s="2">
        <f>_xlfn.XLOOKUP(E141,[2]考勤!D:D,[2]考勤!AM:AM,0)</f>
        <v>30</v>
      </c>
      <c r="S141" s="2">
        <f t="shared" si="26"/>
        <v>26912</v>
      </c>
      <c r="T141" s="2">
        <v>14912</v>
      </c>
      <c r="U141" s="2">
        <v>12000</v>
      </c>
      <c r="V141" s="2">
        <v>0</v>
      </c>
      <c r="W141" s="32">
        <f>_xlfn.XLOOKUP(E141,[2]项目数!C:C,[2]项目数!E:E,0)</f>
        <v>30789.9</v>
      </c>
      <c r="X141" s="32">
        <f>_xlfn.XLOOKUP(E141,[2]项目数!C:C,[2]项目数!D:D,0)</f>
        <v>103</v>
      </c>
      <c r="Y141" s="2">
        <f>_xlfn.XLOOKUP(E141,[2]项目数!C:C,[2]项目数!F:F,0)</f>
        <v>1241</v>
      </c>
      <c r="Z141" s="33">
        <f t="shared" si="27"/>
        <v>1</v>
      </c>
      <c r="AA141" s="33">
        <f t="shared" si="28"/>
        <v>1</v>
      </c>
      <c r="AB141" s="2">
        <f>_xlfn.XLOOKUP(F141,[2]战队统计表!A:A,[2]战队统计表!B:B,0)</f>
        <v>2</v>
      </c>
      <c r="AC141" s="2" t="str">
        <f t="shared" si="33"/>
        <v/>
      </c>
      <c r="AD141" s="8">
        <f>IF(AC141="",_xlfn.XLOOKUP(F141,[2]战队统计表!A:A,[2]战队统计表!D:D,0),0)</f>
        <v>0.03</v>
      </c>
      <c r="AE141" s="34">
        <f>IF(AND(E141="T区",E141="门店T区"),"",IF(AC141="",0,LOOKUP(S141,[2]②判断标准!$B$16:$B$20,[2]②判断标准!$D$16:$D$20)))</f>
        <v>0</v>
      </c>
      <c r="AF141" s="34">
        <f t="shared" si="29"/>
        <v>0.03</v>
      </c>
      <c r="AG141" s="9" t="e">
        <f t="shared" si="34"/>
        <v>#REF!</v>
      </c>
      <c r="AH141" s="35">
        <f t="shared" si="35"/>
        <v>222.3</v>
      </c>
      <c r="AI141" s="9" t="e">
        <f t="shared" si="36"/>
        <v>#REF!</v>
      </c>
      <c r="AJ141" s="36">
        <f>IF(AA141=1,IFERROR(S141/VLOOKUP(F141,[2]战队统计表!A:C,3,0),0),0)</f>
        <v>0.69218106995884776</v>
      </c>
      <c r="AK141" s="34">
        <f t="shared" si="30"/>
        <v>0.30781893004115224</v>
      </c>
      <c r="AL141" s="2">
        <f>IF(D141="顾问",_xlfn.XLOOKUP(F141,[2]战队统计表!A:A,[2]战队统计表!H:H,0),"")</f>
        <v>0</v>
      </c>
    </row>
    <row r="142" spans="1:38" ht="16.5" x14ac:dyDescent="0.2">
      <c r="A142" s="28" t="s">
        <v>30</v>
      </c>
      <c r="B142" s="29" t="s">
        <v>180</v>
      </c>
      <c r="C142" s="30" t="s">
        <v>181</v>
      </c>
      <c r="D142" s="31" t="s">
        <v>6</v>
      </c>
      <c r="E142" s="56" t="s">
        <v>183</v>
      </c>
      <c r="F142" s="2" t="str">
        <f t="shared" si="25"/>
        <v>光华+天翊队</v>
      </c>
      <c r="G142" s="2" t="str">
        <f>IFERROR(_xlfn.XLOOKUP(B142,#REF!,#REF!,0),"")</f>
        <v/>
      </c>
      <c r="H142" s="3" t="e">
        <f>_xlfn.XLOOKUP(B142,#REF!,#REF!,0)</f>
        <v>#REF!</v>
      </c>
      <c r="I142" s="3">
        <f>_xlfn.XLOOKUP(E142,[2]新店!B:B,[2]新店!E:E,0)</f>
        <v>0</v>
      </c>
      <c r="J142" s="3">
        <f>_xlfn.XLOOKUP(E142,[2]新店!B:B,[2]新店!F:F,0)</f>
        <v>0</v>
      </c>
      <c r="K142" s="4" t="e">
        <f>IF(H142="新店一阶段",LOOKUP(I142,[2]②判断标准!$M$9:$M$12,[2]②判断标准!$O$9:$O$12),0)</f>
        <v>#REF!</v>
      </c>
      <c r="L142" s="5">
        <f t="shared" si="31"/>
        <v>5168</v>
      </c>
      <c r="M142" s="6">
        <f>_xlfn.XLOOKUP(E142,[2]新店!B:B,[2]新店!G:G,0)</f>
        <v>0</v>
      </c>
      <c r="N142" s="7" t="str">
        <f>LOOKUP(M142,[2]②判断标准!$M$1:$M$4,[2]②判断标准!$O$1:$O$4)</f>
        <v>同老店</v>
      </c>
      <c r="O142" s="6">
        <f>_xlfn.XLOOKUP(E142,[2]新店!B:B,[2]新店!H:H,0)</f>
        <v>0</v>
      </c>
      <c r="P142" s="6">
        <f t="shared" si="32"/>
        <v>5168</v>
      </c>
      <c r="Q142" s="2">
        <f>_xlfn.XLOOKUP(E142,[2]考勤!D:D,[2]考勤!AM:AM,0)</f>
        <v>30</v>
      </c>
      <c r="S142" s="2">
        <f t="shared" si="26"/>
        <v>11968</v>
      </c>
      <c r="T142" s="2">
        <v>5168</v>
      </c>
      <c r="U142" s="2">
        <v>6800</v>
      </c>
      <c r="V142" s="2">
        <v>0</v>
      </c>
      <c r="W142" s="32">
        <f>_xlfn.XLOOKUP(E142,[2]项目数!C:C,[2]项目数!E:E,0)</f>
        <v>22553.68</v>
      </c>
      <c r="X142" s="32">
        <f>_xlfn.XLOOKUP(E142,[2]项目数!C:C,[2]项目数!D:D,0)</f>
        <v>129</v>
      </c>
      <c r="Y142" s="2">
        <f>_xlfn.XLOOKUP(E142,[2]项目数!C:C,[2]项目数!F:F,0)</f>
        <v>1508</v>
      </c>
      <c r="Z142" s="33">
        <f t="shared" si="27"/>
        <v>1</v>
      </c>
      <c r="AA142" s="33">
        <f t="shared" si="28"/>
        <v>1</v>
      </c>
      <c r="AB142" s="2">
        <f>_xlfn.XLOOKUP(F142,[2]战队统计表!A:A,[2]战队统计表!B:B,0)</f>
        <v>2</v>
      </c>
      <c r="AC142" s="2" t="str">
        <f t="shared" si="33"/>
        <v/>
      </c>
      <c r="AD142" s="8">
        <f>IF(AC142="",_xlfn.XLOOKUP(F142,[2]战队统计表!A:A,[2]战队统计表!D:D,0),0)</f>
        <v>0.03</v>
      </c>
      <c r="AE142" s="34">
        <f>IF(AND(E142="T区",E142="门店T区"),"",IF(AC142="",0,LOOKUP(S142,[2]②判断标准!$B$16:$B$20,[2]②判断标准!$D$16:$D$20)))</f>
        <v>0</v>
      </c>
      <c r="AF142" s="34">
        <f t="shared" si="29"/>
        <v>0.03</v>
      </c>
      <c r="AG142" s="9" t="e">
        <f t="shared" si="34"/>
        <v>#REF!</v>
      </c>
      <c r="AH142" s="35">
        <f t="shared" si="35"/>
        <v>125.97</v>
      </c>
      <c r="AI142" s="9" t="e">
        <f t="shared" si="36"/>
        <v>#REF!</v>
      </c>
      <c r="AJ142" s="36">
        <f>IF(AA142=1,IFERROR(S142/VLOOKUP(F142,[2]战队统计表!A:C,3,0),0),0)</f>
        <v>0.30781893004115224</v>
      </c>
      <c r="AK142" s="34" t="str">
        <f t="shared" si="30"/>
        <v/>
      </c>
      <c r="AL142" s="2" t="str">
        <f>IF(D142="顾问",_xlfn.XLOOKUP(F142,[2]战队统计表!A:A,[2]战队统计表!H:H,0),"")</f>
        <v/>
      </c>
    </row>
    <row r="143" spans="1:38" ht="16.5" x14ac:dyDescent="0.2">
      <c r="A143" s="28" t="s">
        <v>30</v>
      </c>
      <c r="B143" s="29" t="s">
        <v>180</v>
      </c>
      <c r="C143" s="30" t="s">
        <v>36</v>
      </c>
      <c r="D143" s="31" t="s">
        <v>36</v>
      </c>
      <c r="E143" s="31" t="s">
        <v>36</v>
      </c>
      <c r="F143" s="2" t="str">
        <f t="shared" si="25"/>
        <v>光华+T区</v>
      </c>
      <c r="G143" s="2" t="str">
        <f>IFERROR(_xlfn.XLOOKUP(B143,#REF!,#REF!,0),"")</f>
        <v/>
      </c>
      <c r="H143" s="3" t="e">
        <f>_xlfn.XLOOKUP(B143,#REF!,#REF!,0)</f>
        <v>#REF!</v>
      </c>
      <c r="I143" s="3">
        <f>_xlfn.XLOOKUP(E143,[2]新店!B:B,[2]新店!E:E,0)</f>
        <v>0</v>
      </c>
      <c r="J143" s="3">
        <f>_xlfn.XLOOKUP(E143,[2]新店!B:B,[2]新店!F:F,0)</f>
        <v>0</v>
      </c>
      <c r="K143" s="4" t="e">
        <f>IF(H143="新店一阶段",LOOKUP(I143,[2]②判断标准!$M$9:$M$12,[2]②判断标准!$O$9:$O$12),0)</f>
        <v>#REF!</v>
      </c>
      <c r="L143" s="5">
        <f t="shared" si="31"/>
        <v>0</v>
      </c>
      <c r="M143" s="6">
        <f>_xlfn.XLOOKUP(E143,[2]新店!B:B,[2]新店!G:G,0)</f>
        <v>0</v>
      </c>
      <c r="N143" s="7" t="str">
        <f>LOOKUP(M143,[2]②判断标准!$M$1:$M$4,[2]②判断标准!$O$1:$O$4)</f>
        <v>同老店</v>
      </c>
      <c r="O143" s="6">
        <f>_xlfn.XLOOKUP(E143,[2]新店!B:B,[2]新店!H:H,0)</f>
        <v>0</v>
      </c>
      <c r="P143" s="6">
        <f t="shared" si="32"/>
        <v>0</v>
      </c>
      <c r="Q143" s="2">
        <f>_xlfn.XLOOKUP(E143,[2]考勤!D:D,[2]考勤!AM:AM,0)</f>
        <v>0</v>
      </c>
      <c r="S143" s="2">
        <f t="shared" si="26"/>
        <v>0</v>
      </c>
      <c r="T143" s="2">
        <v>0</v>
      </c>
      <c r="U143" s="2">
        <v>0</v>
      </c>
      <c r="V143" s="2">
        <v>0</v>
      </c>
      <c r="W143" s="32">
        <f>_xlfn.XLOOKUP(E143,[2]项目数!C:C,[2]项目数!E:E,0)</f>
        <v>0</v>
      </c>
      <c r="X143" s="32">
        <f>_xlfn.XLOOKUP(E143,[2]项目数!C:C,[2]项目数!D:D,0)</f>
        <v>0</v>
      </c>
      <c r="Y143" s="2">
        <f>_xlfn.XLOOKUP(E143,[2]项目数!C:C,[2]项目数!F:F,0)</f>
        <v>0</v>
      </c>
      <c r="Z143" s="33" t="str">
        <f t="shared" si="27"/>
        <v>不属于战队</v>
      </c>
      <c r="AA143" s="33">
        <f t="shared" si="28"/>
        <v>0</v>
      </c>
      <c r="AB143" s="2">
        <f>_xlfn.XLOOKUP(F143,[2]战队统计表!A:A,[2]战队统计表!B:B,0)</f>
        <v>0</v>
      </c>
      <c r="AC143" s="2">
        <f t="shared" si="33"/>
        <v>1</v>
      </c>
      <c r="AD143" s="8">
        <f>IF(AC143="",_xlfn.XLOOKUP(F143,[2]战队统计表!A:A,[2]战队统计表!D:D,0),0)</f>
        <v>0</v>
      </c>
      <c r="AE143" s="34">
        <f>IF(AND(E143="T区",E143="门店T区"),"",IF(AC143="",0,LOOKUP(S143,[2]②判断标准!$B$16:$B$20,[2]②判断标准!$D$16:$D$20)))</f>
        <v>0</v>
      </c>
      <c r="AF143" s="34">
        <f t="shared" si="29"/>
        <v>0</v>
      </c>
      <c r="AG143" s="9" t="e">
        <f t="shared" si="34"/>
        <v>#REF!</v>
      </c>
      <c r="AH143" s="35">
        <f t="shared" si="35"/>
        <v>0</v>
      </c>
      <c r="AI143" s="9" t="e">
        <f t="shared" si="36"/>
        <v>#REF!</v>
      </c>
      <c r="AJ143" s="36">
        <f>IF(AA143=1,IFERROR(S143/VLOOKUP(F143,[2]战队统计表!A:C,3,0),0),0)</f>
        <v>0</v>
      </c>
      <c r="AK143" s="34" t="str">
        <f t="shared" si="30"/>
        <v/>
      </c>
      <c r="AL143" s="2" t="str">
        <f>IF(D143="顾问",_xlfn.XLOOKUP(F143,[2]战队统计表!A:A,[2]战队统计表!H:H,0),"")</f>
        <v/>
      </c>
    </row>
    <row r="144" spans="1:38" ht="16.5" x14ac:dyDescent="0.2">
      <c r="A144" s="28" t="s">
        <v>30</v>
      </c>
      <c r="B144" s="29" t="s">
        <v>180</v>
      </c>
      <c r="C144" s="30" t="s">
        <v>185</v>
      </c>
      <c r="D144" s="31" t="s">
        <v>32</v>
      </c>
      <c r="E144" s="31" t="s">
        <v>186</v>
      </c>
      <c r="F144" s="2" t="str">
        <f t="shared" si="25"/>
        <v>光华+猛力队</v>
      </c>
      <c r="G144" s="2" t="str">
        <f>IFERROR(_xlfn.XLOOKUP(B144,#REF!,#REF!,0),"")</f>
        <v/>
      </c>
      <c r="H144" s="3" t="e">
        <f>_xlfn.XLOOKUP(B144,#REF!,#REF!,0)</f>
        <v>#REF!</v>
      </c>
      <c r="I144" s="3">
        <f>_xlfn.XLOOKUP(E144,[2]新店!B:B,[2]新店!E:E,0)</f>
        <v>0</v>
      </c>
      <c r="J144" s="3">
        <f>_xlfn.XLOOKUP(E144,[2]新店!B:B,[2]新店!F:F,0)</f>
        <v>0</v>
      </c>
      <c r="K144" s="4" t="e">
        <f>IF(H144="新店一阶段",LOOKUP(I144,[2]②判断标准!$M$9:$M$12,[2]②判断标准!$O$9:$O$12),0)</f>
        <v>#REF!</v>
      </c>
      <c r="L144" s="5">
        <f t="shared" si="31"/>
        <v>10743</v>
      </c>
      <c r="M144" s="6">
        <f>_xlfn.XLOOKUP(E144,[2]新店!B:B,[2]新店!G:G,0)</f>
        <v>0</v>
      </c>
      <c r="N144" s="7" t="str">
        <f>LOOKUP(M144,[2]②判断标准!$M$1:$M$4,[2]②判断标准!$O$1:$O$4)</f>
        <v>同老店</v>
      </c>
      <c r="O144" s="6">
        <f>_xlfn.XLOOKUP(E144,[2]新店!B:B,[2]新店!H:H,0)</f>
        <v>0</v>
      </c>
      <c r="P144" s="6">
        <f t="shared" si="32"/>
        <v>10743</v>
      </c>
      <c r="Q144" s="2">
        <f>_xlfn.XLOOKUP(E144,[2]考勤!D:D,[2]考勤!AM:AM,0)</f>
        <v>30</v>
      </c>
      <c r="S144" s="2">
        <f t="shared" si="26"/>
        <v>35203</v>
      </c>
      <c r="T144" s="2">
        <v>10743</v>
      </c>
      <c r="U144" s="2">
        <v>23840</v>
      </c>
      <c r="V144" s="2">
        <v>620</v>
      </c>
      <c r="W144" s="32">
        <f>_xlfn.XLOOKUP(E144,[2]项目数!C:C,[2]项目数!E:E,0)</f>
        <v>24373.78</v>
      </c>
      <c r="X144" s="32">
        <f>_xlfn.XLOOKUP(E144,[2]项目数!C:C,[2]项目数!D:D,0)</f>
        <v>116</v>
      </c>
      <c r="Y144" s="2">
        <f>_xlfn.XLOOKUP(E144,[2]项目数!C:C,[2]项目数!F:F,0)</f>
        <v>1228</v>
      </c>
      <c r="Z144" s="33">
        <f t="shared" si="27"/>
        <v>1</v>
      </c>
      <c r="AA144" s="33">
        <f t="shared" si="28"/>
        <v>1</v>
      </c>
      <c r="AB144" s="2">
        <f>_xlfn.XLOOKUP(F144,[2]战队统计表!A:A,[2]战队统计表!B:B,0)</f>
        <v>2</v>
      </c>
      <c r="AC144" s="2" t="str">
        <f t="shared" si="33"/>
        <v/>
      </c>
      <c r="AD144" s="8">
        <f>IF(AC144="",_xlfn.XLOOKUP(F144,[2]战队统计表!A:A,[2]战队统计表!D:D,0),0)</f>
        <v>0.05</v>
      </c>
      <c r="AE144" s="34">
        <f>IF(AND(E144="T区",E144="门店T区"),"",IF(AC144="",0,LOOKUP(S144,[2]②判断标准!$B$16:$B$20,[2]②判断标准!$D$16:$D$20)))</f>
        <v>0</v>
      </c>
      <c r="AF144" s="34">
        <f t="shared" si="29"/>
        <v>0.05</v>
      </c>
      <c r="AG144" s="9" t="e">
        <f t="shared" si="34"/>
        <v>#REF!</v>
      </c>
      <c r="AH144" s="35">
        <f t="shared" si="35"/>
        <v>736.06</v>
      </c>
      <c r="AI144" s="9" t="e">
        <f t="shared" si="36"/>
        <v>#REF!</v>
      </c>
      <c r="AJ144" s="36">
        <f>IF(AA144=1,IFERROR(S144/VLOOKUP(F144,[2]战队统计表!A:C,3,0),0),0)</f>
        <v>0.52181969108535176</v>
      </c>
      <c r="AK144" s="34">
        <f t="shared" si="30"/>
        <v>0.47818030891464824</v>
      </c>
      <c r="AL144" s="2">
        <f>IF(D144="顾问",_xlfn.XLOOKUP(F144,[2]战队统计表!A:A,[2]战队统计表!H:H,0),"")</f>
        <v>202.39</v>
      </c>
    </row>
    <row r="145" spans="1:38" ht="16.5" x14ac:dyDescent="0.2">
      <c r="A145" s="28" t="s">
        <v>30</v>
      </c>
      <c r="B145" s="29" t="s">
        <v>180</v>
      </c>
      <c r="C145" s="30" t="s">
        <v>185</v>
      </c>
      <c r="D145" s="31" t="s">
        <v>6</v>
      </c>
      <c r="E145" s="31" t="s">
        <v>187</v>
      </c>
      <c r="F145" s="2" t="str">
        <f t="shared" si="25"/>
        <v>光华+猛力队</v>
      </c>
      <c r="G145" s="2" t="str">
        <f>IFERROR(_xlfn.XLOOKUP(B145,#REF!,#REF!,0),"")</f>
        <v/>
      </c>
      <c r="H145" s="3" t="e">
        <f>_xlfn.XLOOKUP(B145,#REF!,#REF!,0)</f>
        <v>#REF!</v>
      </c>
      <c r="I145" s="3">
        <f>_xlfn.XLOOKUP(E145,[2]新店!B:B,[2]新店!E:E,0)</f>
        <v>0</v>
      </c>
      <c r="J145" s="3">
        <f>_xlfn.XLOOKUP(E145,[2]新店!B:B,[2]新店!F:F,0)</f>
        <v>0</v>
      </c>
      <c r="K145" s="4" t="e">
        <f>IF(H145="新店一阶段",LOOKUP(I145,[2]②判断标准!$M$9:$M$12,[2]②判断标准!$O$9:$O$12),0)</f>
        <v>#REF!</v>
      </c>
      <c r="L145" s="5">
        <f t="shared" si="31"/>
        <v>12071</v>
      </c>
      <c r="M145" s="6">
        <f>_xlfn.XLOOKUP(E145,[2]新店!B:B,[2]新店!G:G,0)</f>
        <v>0</v>
      </c>
      <c r="N145" s="7" t="str">
        <f>LOOKUP(M145,[2]②判断标准!$M$1:$M$4,[2]②判断标准!$O$1:$O$4)</f>
        <v>同老店</v>
      </c>
      <c r="O145" s="6">
        <f>_xlfn.XLOOKUP(E145,[2]新店!B:B,[2]新店!H:H,0)</f>
        <v>0</v>
      </c>
      <c r="P145" s="6">
        <f t="shared" si="32"/>
        <v>12071</v>
      </c>
      <c r="Q145" s="2">
        <f>_xlfn.XLOOKUP(E145,[2]考勤!D:D,[2]考勤!AM:AM,0)</f>
        <v>30</v>
      </c>
      <c r="S145" s="2">
        <f t="shared" si="26"/>
        <v>32259</v>
      </c>
      <c r="T145" s="2">
        <v>12071</v>
      </c>
      <c r="U145" s="2">
        <v>19300</v>
      </c>
      <c r="V145" s="2">
        <v>888</v>
      </c>
      <c r="W145" s="32">
        <f>_xlfn.XLOOKUP(E145,[2]项目数!C:C,[2]项目数!E:E,0)</f>
        <v>17885.04</v>
      </c>
      <c r="X145" s="32">
        <f>_xlfn.XLOOKUP(E145,[2]项目数!C:C,[2]项目数!D:D,0)</f>
        <v>119</v>
      </c>
      <c r="Y145" s="2">
        <f>_xlfn.XLOOKUP(E145,[2]项目数!C:C,[2]项目数!F:F,0)</f>
        <v>1394</v>
      </c>
      <c r="Z145" s="33">
        <f t="shared" si="27"/>
        <v>1</v>
      </c>
      <c r="AA145" s="33">
        <f t="shared" si="28"/>
        <v>1</v>
      </c>
      <c r="AB145" s="2">
        <f>_xlfn.XLOOKUP(F145,[2]战队统计表!A:A,[2]战队统计表!B:B,0)</f>
        <v>2</v>
      </c>
      <c r="AC145" s="2" t="str">
        <f t="shared" si="33"/>
        <v/>
      </c>
      <c r="AD145" s="8">
        <f>IF(AC145="",_xlfn.XLOOKUP(F145,[2]战队统计表!A:A,[2]战队统计表!D:D,0),0)</f>
        <v>0.05</v>
      </c>
      <c r="AE145" s="34">
        <f>IF(AND(E145="T区",E145="门店T区"),"",IF(AC145="",0,LOOKUP(S145,[2]②判断标准!$B$16:$B$20,[2]②判断标准!$D$16:$D$20)))</f>
        <v>0</v>
      </c>
      <c r="AF145" s="34">
        <f t="shared" si="29"/>
        <v>0.05</v>
      </c>
      <c r="AG145" s="9" t="e">
        <f t="shared" si="34"/>
        <v>#REF!</v>
      </c>
      <c r="AH145" s="35">
        <f t="shared" si="35"/>
        <v>595.88750000000005</v>
      </c>
      <c r="AI145" s="9" t="e">
        <f t="shared" si="36"/>
        <v>#REF!</v>
      </c>
      <c r="AJ145" s="36">
        <f>IF(AA145=1,IFERROR(S145/VLOOKUP(F145,[2]战队统计表!A:C,3,0),0),0)</f>
        <v>0.47818030891464824</v>
      </c>
      <c r="AK145" s="34" t="str">
        <f t="shared" si="30"/>
        <v/>
      </c>
      <c r="AL145" s="2" t="str">
        <f>IF(D145="顾问",_xlfn.XLOOKUP(F145,[2]战队统计表!A:A,[2]战队统计表!H:H,0),"")</f>
        <v/>
      </c>
    </row>
    <row r="146" spans="1:38" ht="16.5" x14ac:dyDescent="0.2">
      <c r="A146" s="28" t="s">
        <v>30</v>
      </c>
      <c r="B146" s="29" t="s">
        <v>180</v>
      </c>
      <c r="C146" s="38" t="s">
        <v>42</v>
      </c>
      <c r="D146" s="39" t="s">
        <v>42</v>
      </c>
      <c r="E146" s="39" t="s">
        <v>42</v>
      </c>
      <c r="F146" s="2" t="str">
        <f t="shared" si="25"/>
        <v>光华+门店T区</v>
      </c>
      <c r="G146" s="2" t="str">
        <f>IFERROR(_xlfn.XLOOKUP(B146,#REF!,#REF!,0),"")</f>
        <v/>
      </c>
      <c r="H146" s="3" t="e">
        <f>_xlfn.XLOOKUP(B146,#REF!,#REF!,0)</f>
        <v>#REF!</v>
      </c>
      <c r="I146" s="3">
        <f>_xlfn.XLOOKUP(E146,[2]新店!B:B,[2]新店!E:E,0)</f>
        <v>0</v>
      </c>
      <c r="J146" s="3">
        <f>_xlfn.XLOOKUP(E146,[2]新店!B:B,[2]新店!F:F,0)</f>
        <v>0</v>
      </c>
      <c r="K146" s="4" t="e">
        <f>IF(H146="新店一阶段",LOOKUP(I146,[2]②判断标准!$M$9:$M$12,[2]②判断标准!$O$9:$O$12),0)</f>
        <v>#REF!</v>
      </c>
      <c r="L146" s="5">
        <f t="shared" si="31"/>
        <v>0</v>
      </c>
      <c r="M146" s="6">
        <f>_xlfn.XLOOKUP(E146,[2]新店!B:B,[2]新店!G:G,0)</f>
        <v>0</v>
      </c>
      <c r="N146" s="7" t="str">
        <f>LOOKUP(M146,[2]②判断标准!$M$1:$M$4,[2]②判断标准!$O$1:$O$4)</f>
        <v>同老店</v>
      </c>
      <c r="O146" s="6">
        <f>_xlfn.XLOOKUP(E146,[2]新店!B:B,[2]新店!H:H,0)</f>
        <v>0</v>
      </c>
      <c r="P146" s="6">
        <f t="shared" si="32"/>
        <v>0</v>
      </c>
      <c r="Q146" s="2">
        <f>_xlfn.XLOOKUP(E146,[2]考勤!D:D,[2]考勤!AM:AM,0)</f>
        <v>0</v>
      </c>
      <c r="S146" s="2">
        <f t="shared" si="26"/>
        <v>0</v>
      </c>
      <c r="T146" s="2">
        <v>0</v>
      </c>
      <c r="U146" s="2">
        <v>0</v>
      </c>
      <c r="V146" s="2">
        <v>0</v>
      </c>
      <c r="W146" s="32">
        <f>_xlfn.XLOOKUP(E146,[2]项目数!C:C,[2]项目数!E:E,0)</f>
        <v>0</v>
      </c>
      <c r="X146" s="32">
        <f>_xlfn.XLOOKUP(E146,[2]项目数!C:C,[2]项目数!D:D,0)</f>
        <v>0</v>
      </c>
      <c r="Y146" s="2">
        <f>_xlfn.XLOOKUP(E146,[2]项目数!C:C,[2]项目数!F:F,0)</f>
        <v>0</v>
      </c>
      <c r="Z146" s="33">
        <f t="shared" si="27"/>
        <v>1</v>
      </c>
      <c r="AA146" s="33">
        <f t="shared" si="28"/>
        <v>0</v>
      </c>
      <c r="AB146" s="2">
        <f>_xlfn.XLOOKUP(F146,[2]战队统计表!A:A,[2]战队统计表!B:B,0)</f>
        <v>0</v>
      </c>
      <c r="AC146" s="2">
        <f t="shared" si="33"/>
        <v>1</v>
      </c>
      <c r="AD146" s="8">
        <f>IF(AC146="",_xlfn.XLOOKUP(F146,[2]战队统计表!A:A,[2]战队统计表!D:D,0),0)</f>
        <v>0</v>
      </c>
      <c r="AE146" s="34">
        <f>IF(AND(E146="T区",E146="门店T区"),"",IF(AC146="",0,LOOKUP(S146,[2]②判断标准!$B$16:$B$20,[2]②判断标准!$D$16:$D$20)))</f>
        <v>0</v>
      </c>
      <c r="AF146" s="34">
        <f t="shared" si="29"/>
        <v>0</v>
      </c>
      <c r="AG146" s="9" t="e">
        <f t="shared" si="34"/>
        <v>#REF!</v>
      </c>
      <c r="AH146" s="35">
        <f t="shared" si="35"/>
        <v>0</v>
      </c>
      <c r="AI146" s="9" t="e">
        <f t="shared" si="36"/>
        <v>#REF!</v>
      </c>
      <c r="AJ146" s="36">
        <f>IF(AA146=1,IFERROR(S146/VLOOKUP(F146,[2]战队统计表!A:C,3,0),0),0)</f>
        <v>0</v>
      </c>
      <c r="AK146" s="34" t="str">
        <f t="shared" si="30"/>
        <v/>
      </c>
      <c r="AL146" s="2" t="str">
        <f>IF(D146="顾问",_xlfn.XLOOKUP(F146,[2]战队统计表!A:A,[2]战队统计表!H:H,0),"")</f>
        <v/>
      </c>
    </row>
    <row r="147" spans="1:38" ht="16.5" x14ac:dyDescent="0.2">
      <c r="A147" s="28" t="s">
        <v>30</v>
      </c>
      <c r="B147" s="29" t="s">
        <v>188</v>
      </c>
      <c r="C147" s="30" t="s">
        <v>189</v>
      </c>
      <c r="D147" s="31" t="s">
        <v>32</v>
      </c>
      <c r="E147" s="31" t="s">
        <v>190</v>
      </c>
      <c r="F147" s="2" t="str">
        <f t="shared" si="25"/>
        <v>龙湖+突破队</v>
      </c>
      <c r="G147" s="2" t="str">
        <f>IFERROR(_xlfn.XLOOKUP(B147,#REF!,#REF!,0),"")</f>
        <v/>
      </c>
      <c r="H147" s="3" t="e">
        <f>_xlfn.XLOOKUP(B147,#REF!,#REF!,0)</f>
        <v>#REF!</v>
      </c>
      <c r="I147" s="3">
        <f>_xlfn.XLOOKUP(E147,[2]新店!B:B,[2]新店!E:E,0)</f>
        <v>0</v>
      </c>
      <c r="J147" s="3">
        <f>_xlfn.XLOOKUP(E147,[2]新店!B:B,[2]新店!F:F,0)</f>
        <v>0</v>
      </c>
      <c r="K147" s="4" t="e">
        <f>IF(H147="新店一阶段",LOOKUP(I147,[2]②判断标准!$M$9:$M$12,[2]②判断标准!$O$9:$O$12),0)</f>
        <v>#REF!</v>
      </c>
      <c r="L147" s="5">
        <f t="shared" si="31"/>
        <v>13229.4</v>
      </c>
      <c r="M147" s="6">
        <f>_xlfn.XLOOKUP(E147,[2]新店!B:B,[2]新店!G:G,0)</f>
        <v>0</v>
      </c>
      <c r="N147" s="7" t="str">
        <f>LOOKUP(M147,[2]②判断标准!$M$1:$M$4,[2]②判断标准!$O$1:$O$4)</f>
        <v>同老店</v>
      </c>
      <c r="O147" s="6">
        <f>_xlfn.XLOOKUP(E147,[2]新店!B:B,[2]新店!H:H,0)</f>
        <v>0</v>
      </c>
      <c r="P147" s="6">
        <f t="shared" si="32"/>
        <v>13229.4</v>
      </c>
      <c r="Q147" s="2">
        <f>_xlfn.XLOOKUP(E147,[2]考勤!D:D,[2]考勤!AM:AM,0)</f>
        <v>30</v>
      </c>
      <c r="S147" s="2">
        <f t="shared" si="26"/>
        <v>13229.4</v>
      </c>
      <c r="T147" s="2">
        <v>13229.4</v>
      </c>
      <c r="U147" s="2">
        <v>0</v>
      </c>
      <c r="V147" s="2">
        <v>0</v>
      </c>
      <c r="W147" s="32">
        <f>_xlfn.XLOOKUP(E147,[2]项目数!C:C,[2]项目数!E:E,0)</f>
        <v>82269.47</v>
      </c>
      <c r="X147" s="32">
        <f>_xlfn.XLOOKUP(E147,[2]项目数!C:C,[2]项目数!D:D,0)</f>
        <v>126</v>
      </c>
      <c r="Y147" s="2">
        <f>_xlfn.XLOOKUP(E147,[2]项目数!C:C,[2]项目数!F:F,0)</f>
        <v>1306</v>
      </c>
      <c r="Z147" s="33">
        <f t="shared" si="27"/>
        <v>1</v>
      </c>
      <c r="AA147" s="33">
        <f t="shared" si="28"/>
        <v>1</v>
      </c>
      <c r="AB147" s="2">
        <f>_xlfn.XLOOKUP(F147,[2]战队统计表!A:A,[2]战队统计表!B:B,0)</f>
        <v>2</v>
      </c>
      <c r="AC147" s="2" t="str">
        <f t="shared" si="33"/>
        <v/>
      </c>
      <c r="AD147" s="8">
        <f>IF(AC147="",_xlfn.XLOOKUP(F147,[2]战队统计表!A:A,[2]战队统计表!D:D,0),0)</f>
        <v>0.04</v>
      </c>
      <c r="AE147" s="34">
        <f>IF(AND(E147="T区",E147="门店T区"),"",IF(AC147="",0,LOOKUP(S147,[2]②判断标准!$B$16:$B$20,[2]②判断标准!$D$16:$D$20)))</f>
        <v>0</v>
      </c>
      <c r="AF147" s="34">
        <f t="shared" si="29"/>
        <v>0.04</v>
      </c>
      <c r="AG147" s="9" t="e">
        <f t="shared" si="34"/>
        <v>#REF!</v>
      </c>
      <c r="AH147" s="35">
        <f t="shared" si="35"/>
        <v>0</v>
      </c>
      <c r="AI147" s="9" t="e">
        <f t="shared" si="36"/>
        <v>#REF!</v>
      </c>
      <c r="AJ147" s="36">
        <f>IF(AA147=1,IFERROR(S147/VLOOKUP(F147,[2]战队统计表!A:C,3,0),0),0)</f>
        <v>0.30296486203939182</v>
      </c>
      <c r="AK147" s="34">
        <f t="shared" si="30"/>
        <v>0.69703513796060823</v>
      </c>
      <c r="AL147" s="2">
        <f>IF(D147="顾问",_xlfn.XLOOKUP(F147,[2]战队统计表!A:A,[2]战队统计表!H:H,0),"")</f>
        <v>131</v>
      </c>
    </row>
    <row r="148" spans="1:38" ht="16.5" x14ac:dyDescent="0.2">
      <c r="A148" s="28" t="s">
        <v>30</v>
      </c>
      <c r="B148" s="29" t="s">
        <v>188</v>
      </c>
      <c r="C148" s="30" t="s">
        <v>189</v>
      </c>
      <c r="D148" s="31" t="s">
        <v>6</v>
      </c>
      <c r="E148" s="31" t="s">
        <v>191</v>
      </c>
      <c r="F148" s="2" t="str">
        <f t="shared" si="25"/>
        <v>龙湖+突破队</v>
      </c>
      <c r="G148" s="2" t="str">
        <f>IFERROR(_xlfn.XLOOKUP(B148,#REF!,#REF!,0),"")</f>
        <v/>
      </c>
      <c r="H148" s="3" t="e">
        <f>_xlfn.XLOOKUP(B148,#REF!,#REF!,0)</f>
        <v>#REF!</v>
      </c>
      <c r="I148" s="3">
        <f>_xlfn.XLOOKUP(E148,[2]新店!B:B,[2]新店!E:E,0)</f>
        <v>0</v>
      </c>
      <c r="J148" s="3">
        <f>_xlfn.XLOOKUP(E148,[2]新店!B:B,[2]新店!F:F,0)</f>
        <v>0</v>
      </c>
      <c r="K148" s="4" t="e">
        <f>IF(H148="新店一阶段",LOOKUP(I148,[2]②判断标准!$M$9:$M$12,[2]②判断标准!$O$9:$O$12),0)</f>
        <v>#REF!</v>
      </c>
      <c r="L148" s="5">
        <f t="shared" si="31"/>
        <v>28351.05</v>
      </c>
      <c r="M148" s="6">
        <f>_xlfn.XLOOKUP(E148,[2]新店!B:B,[2]新店!G:G,0)</f>
        <v>0</v>
      </c>
      <c r="N148" s="7" t="str">
        <f>LOOKUP(M148,[2]②判断标准!$M$1:$M$4,[2]②判断标准!$O$1:$O$4)</f>
        <v>同老店</v>
      </c>
      <c r="O148" s="6">
        <f>_xlfn.XLOOKUP(E148,[2]新店!B:B,[2]新店!H:H,0)</f>
        <v>0</v>
      </c>
      <c r="P148" s="6">
        <f t="shared" si="32"/>
        <v>28351.05</v>
      </c>
      <c r="Q148" s="2">
        <f>_xlfn.XLOOKUP(E148,[2]考勤!D:D,[2]考勤!AM:AM,0)</f>
        <v>30</v>
      </c>
      <c r="S148" s="2">
        <f t="shared" si="26"/>
        <v>30437.05</v>
      </c>
      <c r="T148" s="2">
        <v>28351.05</v>
      </c>
      <c r="U148" s="2">
        <v>2086</v>
      </c>
      <c r="V148" s="2">
        <v>0</v>
      </c>
      <c r="W148" s="32">
        <f>_xlfn.XLOOKUP(E148,[2]项目数!C:C,[2]项目数!E:E,0)</f>
        <v>23815.34</v>
      </c>
      <c r="X148" s="32">
        <f>_xlfn.XLOOKUP(E148,[2]项目数!C:C,[2]项目数!D:D,0)</f>
        <v>112</v>
      </c>
      <c r="Y148" s="2">
        <f>_xlfn.XLOOKUP(E148,[2]项目数!C:C,[2]项目数!F:F,0)</f>
        <v>1304</v>
      </c>
      <c r="Z148" s="33">
        <f t="shared" si="27"/>
        <v>1</v>
      </c>
      <c r="AA148" s="33">
        <f t="shared" si="28"/>
        <v>1</v>
      </c>
      <c r="AB148" s="2">
        <f>_xlfn.XLOOKUP(F148,[2]战队统计表!A:A,[2]战队统计表!B:B,0)</f>
        <v>2</v>
      </c>
      <c r="AC148" s="2" t="str">
        <f t="shared" si="33"/>
        <v/>
      </c>
      <c r="AD148" s="8">
        <f>IF(AC148="",_xlfn.XLOOKUP(F148,[2]战队统计表!A:A,[2]战队统计表!D:D,0),0)</f>
        <v>0.04</v>
      </c>
      <c r="AE148" s="34">
        <f>IF(AND(E148="T区",E148="门店T区"),"",IF(AC148="",0,LOOKUP(S148,[2]②判断标准!$B$16:$B$20,[2]②判断标准!$D$16:$D$20)))</f>
        <v>0</v>
      </c>
      <c r="AF148" s="34">
        <f t="shared" si="29"/>
        <v>0.04</v>
      </c>
      <c r="AG148" s="9" t="e">
        <f t="shared" si="34"/>
        <v>#REF!</v>
      </c>
      <c r="AH148" s="35">
        <f t="shared" si="35"/>
        <v>51.5242</v>
      </c>
      <c r="AI148" s="9" t="e">
        <f t="shared" si="36"/>
        <v>#REF!</v>
      </c>
      <c r="AJ148" s="36">
        <f>IF(AA148=1,IFERROR(S148/VLOOKUP(F148,[2]战队统计表!A:C,3,0),0),0)</f>
        <v>0.69703513796060823</v>
      </c>
      <c r="AK148" s="34" t="str">
        <f t="shared" si="30"/>
        <v/>
      </c>
      <c r="AL148" s="2" t="str">
        <f>IF(D148="顾问",_xlfn.XLOOKUP(F148,[2]战队统计表!A:A,[2]战队统计表!H:H,0),"")</f>
        <v/>
      </c>
    </row>
    <row r="149" spans="1:38" ht="16.5" x14ac:dyDescent="0.2">
      <c r="A149" s="28" t="s">
        <v>30</v>
      </c>
      <c r="B149" s="29" t="s">
        <v>188</v>
      </c>
      <c r="C149" s="30" t="s">
        <v>36</v>
      </c>
      <c r="D149" s="31" t="s">
        <v>36</v>
      </c>
      <c r="E149" s="39" t="s">
        <v>36</v>
      </c>
      <c r="F149" s="2" t="str">
        <f t="shared" si="25"/>
        <v>龙湖+T区</v>
      </c>
      <c r="G149" s="2" t="str">
        <f>IFERROR(_xlfn.XLOOKUP(B149,#REF!,#REF!,0),"")</f>
        <v/>
      </c>
      <c r="H149" s="3" t="e">
        <f>_xlfn.XLOOKUP(B149,#REF!,#REF!,0)</f>
        <v>#REF!</v>
      </c>
      <c r="I149" s="3">
        <f>_xlfn.XLOOKUP(E149,[2]新店!B:B,[2]新店!E:E,0)</f>
        <v>0</v>
      </c>
      <c r="J149" s="3">
        <f>_xlfn.XLOOKUP(E149,[2]新店!B:B,[2]新店!F:F,0)</f>
        <v>0</v>
      </c>
      <c r="K149" s="4" t="e">
        <f>IF(H149="新店一阶段",LOOKUP(I149,[2]②判断标准!$M$9:$M$12,[2]②判断标准!$O$9:$O$12),0)</f>
        <v>#REF!</v>
      </c>
      <c r="L149" s="5">
        <f t="shared" si="31"/>
        <v>0</v>
      </c>
      <c r="M149" s="6">
        <f>_xlfn.XLOOKUP(E149,[2]新店!B:B,[2]新店!G:G,0)</f>
        <v>0</v>
      </c>
      <c r="N149" s="7" t="str">
        <f>LOOKUP(M149,[2]②判断标准!$M$1:$M$4,[2]②判断标准!$O$1:$O$4)</f>
        <v>同老店</v>
      </c>
      <c r="O149" s="6">
        <f>_xlfn.XLOOKUP(E149,[2]新店!B:B,[2]新店!H:H,0)</f>
        <v>0</v>
      </c>
      <c r="P149" s="6">
        <f t="shared" si="32"/>
        <v>0</v>
      </c>
      <c r="Q149" s="2">
        <f>_xlfn.XLOOKUP(E149,[2]考勤!D:D,[2]考勤!AM:AM,0)</f>
        <v>0</v>
      </c>
      <c r="S149" s="2">
        <f t="shared" si="26"/>
        <v>0</v>
      </c>
      <c r="T149" s="2">
        <v>0</v>
      </c>
      <c r="U149" s="2">
        <v>0</v>
      </c>
      <c r="V149" s="2">
        <v>0</v>
      </c>
      <c r="W149" s="32">
        <f>_xlfn.XLOOKUP(E149,[2]项目数!C:C,[2]项目数!E:E,0)</f>
        <v>0</v>
      </c>
      <c r="X149" s="32">
        <f>_xlfn.XLOOKUP(E149,[2]项目数!C:C,[2]项目数!D:D,0)</f>
        <v>0</v>
      </c>
      <c r="Y149" s="2">
        <f>_xlfn.XLOOKUP(E149,[2]项目数!C:C,[2]项目数!F:F,0)</f>
        <v>0</v>
      </c>
      <c r="Z149" s="33" t="str">
        <f t="shared" si="27"/>
        <v>不属于战队</v>
      </c>
      <c r="AA149" s="33">
        <f t="shared" si="28"/>
        <v>0</v>
      </c>
      <c r="AB149" s="2">
        <f>_xlfn.XLOOKUP(F149,[2]战队统计表!A:A,[2]战队统计表!B:B,0)</f>
        <v>0</v>
      </c>
      <c r="AC149" s="2">
        <f t="shared" si="33"/>
        <v>1</v>
      </c>
      <c r="AD149" s="8">
        <f>IF(AC149="",_xlfn.XLOOKUP(F149,[2]战队统计表!A:A,[2]战队统计表!D:D,0),0)</f>
        <v>0</v>
      </c>
      <c r="AE149" s="34">
        <f>IF(AND(E149="T区",E149="门店T区"),"",IF(AC149="",0,LOOKUP(S149,[2]②判断标准!$B$16:$B$20,[2]②判断标准!$D$16:$D$20)))</f>
        <v>0</v>
      </c>
      <c r="AF149" s="34">
        <f t="shared" si="29"/>
        <v>0</v>
      </c>
      <c r="AG149" s="9" t="e">
        <f t="shared" si="34"/>
        <v>#REF!</v>
      </c>
      <c r="AH149" s="35">
        <f t="shared" si="35"/>
        <v>0</v>
      </c>
      <c r="AI149" s="9" t="e">
        <f t="shared" si="36"/>
        <v>#REF!</v>
      </c>
      <c r="AJ149" s="36">
        <f>IF(AA149=1,IFERROR(S149/VLOOKUP(F149,[2]战队统计表!A:C,3,0),0),0)</f>
        <v>0</v>
      </c>
      <c r="AK149" s="34" t="str">
        <f t="shared" si="30"/>
        <v/>
      </c>
      <c r="AL149" s="2" t="str">
        <f>IF(D149="顾问",_xlfn.XLOOKUP(F149,[2]战队统计表!A:A,[2]战队统计表!H:H,0),"")</f>
        <v/>
      </c>
    </row>
    <row r="150" spans="1:38" ht="16.5" x14ac:dyDescent="0.2">
      <c r="A150" s="28" t="s">
        <v>30</v>
      </c>
      <c r="B150" s="29" t="s">
        <v>188</v>
      </c>
      <c r="C150" s="30" t="s">
        <v>193</v>
      </c>
      <c r="D150" s="31" t="s">
        <v>32</v>
      </c>
      <c r="E150" s="31" t="s">
        <v>194</v>
      </c>
      <c r="F150" s="2" t="str">
        <f t="shared" si="25"/>
        <v>龙湖+必胜队</v>
      </c>
      <c r="G150" s="2" t="str">
        <f>IFERROR(_xlfn.XLOOKUP(B150,#REF!,#REF!,0),"")</f>
        <v/>
      </c>
      <c r="H150" s="3" t="e">
        <f>_xlfn.XLOOKUP(B150,#REF!,#REF!,0)</f>
        <v>#REF!</v>
      </c>
      <c r="I150" s="3">
        <f>_xlfn.XLOOKUP(E150,[2]新店!B:B,[2]新店!E:E,0)</f>
        <v>0</v>
      </c>
      <c r="J150" s="3">
        <f>_xlfn.XLOOKUP(E150,[2]新店!B:B,[2]新店!F:F,0)</f>
        <v>0</v>
      </c>
      <c r="K150" s="4" t="e">
        <f>IF(H150="新店一阶段",LOOKUP(I150,[2]②判断标准!$M$9:$M$12,[2]②判断标准!$O$9:$O$12),0)</f>
        <v>#REF!</v>
      </c>
      <c r="L150" s="5">
        <f t="shared" si="31"/>
        <v>26037.65</v>
      </c>
      <c r="M150" s="6">
        <f>_xlfn.XLOOKUP(E150,[2]新店!B:B,[2]新店!G:G,0)</f>
        <v>0</v>
      </c>
      <c r="N150" s="7" t="str">
        <f>LOOKUP(M150,[2]②判断标准!$M$1:$M$4,[2]②判断标准!$O$1:$O$4)</f>
        <v>同老店</v>
      </c>
      <c r="O150" s="6">
        <f>_xlfn.XLOOKUP(E150,[2]新店!B:B,[2]新店!H:H,0)</f>
        <v>0</v>
      </c>
      <c r="P150" s="6">
        <f t="shared" si="32"/>
        <v>26037.65</v>
      </c>
      <c r="Q150" s="2">
        <f>_xlfn.XLOOKUP(E150,[2]考勤!D:D,[2]考勤!AM:AM,0)</f>
        <v>30</v>
      </c>
      <c r="S150" s="2">
        <f t="shared" si="26"/>
        <v>92622.049999999988</v>
      </c>
      <c r="T150" s="2">
        <v>26037.65</v>
      </c>
      <c r="U150" s="2">
        <v>66584.399999999994</v>
      </c>
      <c r="V150" s="2">
        <v>0</v>
      </c>
      <c r="W150" s="32">
        <f>_xlfn.XLOOKUP(E150,[2]项目数!C:C,[2]项目数!E:E,0)</f>
        <v>70452.52</v>
      </c>
      <c r="X150" s="32">
        <f>_xlfn.XLOOKUP(E150,[2]项目数!C:C,[2]项目数!D:D,0)</f>
        <v>88</v>
      </c>
      <c r="Y150" s="2">
        <f>_xlfn.XLOOKUP(E150,[2]项目数!C:C,[2]项目数!F:F,0)</f>
        <v>593</v>
      </c>
      <c r="Z150" s="33">
        <f t="shared" si="27"/>
        <v>1</v>
      </c>
      <c r="AA150" s="33">
        <f t="shared" si="28"/>
        <v>1</v>
      </c>
      <c r="AB150" s="2">
        <f>_xlfn.XLOOKUP(F150,[2]战队统计表!A:A,[2]战队统计表!B:B,0)</f>
        <v>3</v>
      </c>
      <c r="AC150" s="2" t="str">
        <f t="shared" si="33"/>
        <v/>
      </c>
      <c r="AD150" s="8">
        <f>IF(AC150="",_xlfn.XLOOKUP(F150,[2]战队统计表!A:A,[2]战队统计表!D:D,0),0)</f>
        <v>7.0000000000000007E-2</v>
      </c>
      <c r="AE150" s="34">
        <f>IF(AND(E150="T区",E150="门店T区"),"",IF(AC150="",0,LOOKUP(S150,[2]②判断标准!$B$16:$B$20,[2]②判断标准!$D$16:$D$20)))</f>
        <v>0</v>
      </c>
      <c r="AF150" s="34">
        <f t="shared" si="29"/>
        <v>7.0000000000000007E-2</v>
      </c>
      <c r="AG150" s="9" t="e">
        <f t="shared" si="34"/>
        <v>#REF!</v>
      </c>
      <c r="AH150" s="35">
        <f t="shared" si="35"/>
        <v>2878.1106900000004</v>
      </c>
      <c r="AI150" s="9" t="e">
        <f t="shared" si="36"/>
        <v>#REF!</v>
      </c>
      <c r="AJ150" s="36">
        <f>IF(AA150=1,IFERROR(S150/VLOOKUP(F150,[2]战队统计表!A:C,3,0),0),0)</f>
        <v>0.5059206205064829</v>
      </c>
      <c r="AK150" s="34">
        <f t="shared" si="30"/>
        <v>0.4940793794935171</v>
      </c>
      <c r="AL150" s="2">
        <f>IF(D150="顾问",_xlfn.XLOOKUP(F150,[2]战队统计表!A:A,[2]战队统计表!H:H,0),"")</f>
        <v>1464.61</v>
      </c>
    </row>
    <row r="151" spans="1:38" ht="16.5" x14ac:dyDescent="0.2">
      <c r="A151" s="28" t="s">
        <v>30</v>
      </c>
      <c r="B151" s="29" t="s">
        <v>188</v>
      </c>
      <c r="C151" s="30" t="s">
        <v>193</v>
      </c>
      <c r="D151" s="31" t="s">
        <v>6</v>
      </c>
      <c r="E151" s="31" t="s">
        <v>195</v>
      </c>
      <c r="F151" s="2" t="str">
        <f t="shared" si="25"/>
        <v>龙湖+必胜队</v>
      </c>
      <c r="G151" s="2" t="str">
        <f>IFERROR(_xlfn.XLOOKUP(B151,#REF!,#REF!,0),"")</f>
        <v/>
      </c>
      <c r="H151" s="3" t="e">
        <f>_xlfn.XLOOKUP(B151,#REF!,#REF!,0)</f>
        <v>#REF!</v>
      </c>
      <c r="I151" s="3">
        <f>_xlfn.XLOOKUP(E151,[2]新店!B:B,[2]新店!E:E,0)</f>
        <v>0</v>
      </c>
      <c r="J151" s="3">
        <f>_xlfn.XLOOKUP(E151,[2]新店!B:B,[2]新店!F:F,0)</f>
        <v>0</v>
      </c>
      <c r="K151" s="4" t="e">
        <f>IF(H151="新店一阶段",LOOKUP(I151,[2]②判断标准!$M$9:$M$12,[2]②判断标准!$O$9:$O$12),0)</f>
        <v>#REF!</v>
      </c>
      <c r="L151" s="5">
        <f t="shared" si="31"/>
        <v>1045.5999999999999</v>
      </c>
      <c r="M151" s="6">
        <f>_xlfn.XLOOKUP(E151,[2]新店!B:B,[2]新店!G:G,0)</f>
        <v>0</v>
      </c>
      <c r="N151" s="7" t="str">
        <f>LOOKUP(M151,[2]②判断标准!$M$1:$M$4,[2]②判断标准!$O$1:$O$4)</f>
        <v>同老店</v>
      </c>
      <c r="O151" s="6">
        <f>_xlfn.XLOOKUP(E151,[2]新店!B:B,[2]新店!H:H,0)</f>
        <v>0</v>
      </c>
      <c r="P151" s="6">
        <f t="shared" si="32"/>
        <v>1045.5999999999999</v>
      </c>
      <c r="Q151" s="2">
        <f>_xlfn.XLOOKUP(E151,[2]考勤!D:D,[2]考勤!AM:AM,0)</f>
        <v>30</v>
      </c>
      <c r="S151" s="2">
        <f t="shared" si="26"/>
        <v>13765.6</v>
      </c>
      <c r="T151" s="2">
        <v>1045.5999999999999</v>
      </c>
      <c r="U151" s="2">
        <v>12720</v>
      </c>
      <c r="V151" s="2">
        <v>0</v>
      </c>
      <c r="W151" s="32">
        <f>_xlfn.XLOOKUP(E151,[2]项目数!C:C,[2]项目数!E:E,0)</f>
        <v>35507.82</v>
      </c>
      <c r="X151" s="32">
        <f>_xlfn.XLOOKUP(E151,[2]项目数!C:C,[2]项目数!D:D,0)</f>
        <v>115</v>
      </c>
      <c r="Y151" s="2">
        <f>_xlfn.XLOOKUP(E151,[2]项目数!C:C,[2]项目数!F:F,0)</f>
        <v>1261</v>
      </c>
      <c r="Z151" s="33">
        <f t="shared" si="27"/>
        <v>1</v>
      </c>
      <c r="AA151" s="33">
        <f t="shared" si="28"/>
        <v>1</v>
      </c>
      <c r="AB151" s="2">
        <f>_xlfn.XLOOKUP(F151,[2]战队统计表!A:A,[2]战队统计表!B:B,0)</f>
        <v>3</v>
      </c>
      <c r="AC151" s="2" t="str">
        <f t="shared" si="33"/>
        <v/>
      </c>
      <c r="AD151" s="8">
        <f>IF(AC151="",_xlfn.XLOOKUP(F151,[2]战队统计表!A:A,[2]战队统计表!D:D,0),0)</f>
        <v>7.0000000000000007E-2</v>
      </c>
      <c r="AE151" s="34">
        <f>IF(AND(E151="T区",E151="门店T区"),"",IF(AC151="",0,LOOKUP(S151,[2]②判断标准!$B$16:$B$20,[2]②判断标准!$D$16:$D$20)))</f>
        <v>0</v>
      </c>
      <c r="AF151" s="34">
        <f t="shared" si="29"/>
        <v>7.0000000000000007E-2</v>
      </c>
      <c r="AG151" s="9" t="e">
        <f t="shared" si="34"/>
        <v>#REF!</v>
      </c>
      <c r="AH151" s="35">
        <f t="shared" si="35"/>
        <v>549.822</v>
      </c>
      <c r="AI151" s="9" t="e">
        <f t="shared" si="36"/>
        <v>#REF!</v>
      </c>
      <c r="AJ151" s="36">
        <f>IF(AA151=1,IFERROR(S151/VLOOKUP(F151,[2]战队统计表!A:C,3,0),0),0)</f>
        <v>7.5190528536607015E-2</v>
      </c>
      <c r="AK151" s="34" t="str">
        <f t="shared" si="30"/>
        <v/>
      </c>
      <c r="AL151" s="2" t="str">
        <f>IF(D151="顾问",_xlfn.XLOOKUP(F151,[2]战队统计表!A:A,[2]战队统计表!H:H,0),"")</f>
        <v/>
      </c>
    </row>
    <row r="152" spans="1:38" ht="16.5" x14ac:dyDescent="0.2">
      <c r="A152" s="28" t="s">
        <v>30</v>
      </c>
      <c r="B152" s="29" t="s">
        <v>188</v>
      </c>
      <c r="C152" s="30" t="s">
        <v>193</v>
      </c>
      <c r="D152" s="31" t="s">
        <v>6</v>
      </c>
      <c r="E152" s="31" t="s">
        <v>196</v>
      </c>
      <c r="F152" s="2" t="str">
        <f t="shared" si="25"/>
        <v>龙湖+必胜队</v>
      </c>
      <c r="G152" s="2" t="str">
        <f>IFERROR(_xlfn.XLOOKUP(B152,#REF!,#REF!,0),"")</f>
        <v/>
      </c>
      <c r="H152" s="3" t="e">
        <f>_xlfn.XLOOKUP(B152,#REF!,#REF!,0)</f>
        <v>#REF!</v>
      </c>
      <c r="I152" s="3">
        <f>_xlfn.XLOOKUP(E152,[2]新店!B:B,[2]新店!E:E,0)</f>
        <v>0</v>
      </c>
      <c r="J152" s="3">
        <f>_xlfn.XLOOKUP(E152,[2]新店!B:B,[2]新店!F:F,0)</f>
        <v>0</v>
      </c>
      <c r="K152" s="4" t="e">
        <f>IF(H152="新店一阶段",LOOKUP(I152,[2]②判断标准!$M$9:$M$12,[2]②判断标准!$O$9:$O$12),0)</f>
        <v>#REF!</v>
      </c>
      <c r="L152" s="5">
        <f t="shared" si="31"/>
        <v>13574</v>
      </c>
      <c r="M152" s="6">
        <f>_xlfn.XLOOKUP(E152,[2]新店!B:B,[2]新店!G:G,0)</f>
        <v>0</v>
      </c>
      <c r="N152" s="7" t="str">
        <f>LOOKUP(M152,[2]②判断标准!$M$1:$M$4,[2]②判断标准!$O$1:$O$4)</f>
        <v>同老店</v>
      </c>
      <c r="O152" s="6">
        <f>_xlfn.XLOOKUP(E152,[2]新店!B:B,[2]新店!H:H,0)</f>
        <v>0</v>
      </c>
      <c r="P152" s="6">
        <f t="shared" si="32"/>
        <v>13574</v>
      </c>
      <c r="Q152" s="2">
        <f>_xlfn.XLOOKUP(E152,[2]考勤!D:D,[2]考勤!AM:AM,0)</f>
        <v>30</v>
      </c>
      <c r="S152" s="2">
        <f t="shared" si="26"/>
        <v>76688.600000000006</v>
      </c>
      <c r="T152" s="2">
        <v>13574</v>
      </c>
      <c r="U152" s="2">
        <v>63114.6</v>
      </c>
      <c r="V152" s="2">
        <v>0</v>
      </c>
      <c r="W152" s="32">
        <f>_xlfn.XLOOKUP(E152,[2]项目数!C:C,[2]项目数!E:E,0)</f>
        <v>30281</v>
      </c>
      <c r="X152" s="32">
        <f>_xlfn.XLOOKUP(E152,[2]项目数!C:C,[2]项目数!D:D,0)</f>
        <v>100</v>
      </c>
      <c r="Y152" s="2">
        <f>_xlfn.XLOOKUP(E152,[2]项目数!C:C,[2]项目数!F:F,0)</f>
        <v>956</v>
      </c>
      <c r="Z152" s="33">
        <f t="shared" si="27"/>
        <v>1</v>
      </c>
      <c r="AA152" s="33">
        <f t="shared" si="28"/>
        <v>1</v>
      </c>
      <c r="AB152" s="2">
        <f>_xlfn.XLOOKUP(F152,[2]战队统计表!A:A,[2]战队统计表!B:B,0)</f>
        <v>3</v>
      </c>
      <c r="AC152" s="2" t="str">
        <f t="shared" si="33"/>
        <v/>
      </c>
      <c r="AD152" s="8">
        <f>IF(AC152="",_xlfn.XLOOKUP(F152,[2]战队统计表!A:A,[2]战队统计表!D:D,0),0)</f>
        <v>7.0000000000000007E-2</v>
      </c>
      <c r="AE152" s="34">
        <f>IF(AND(E152="T区",E152="门店T区"),"",IF(AC152="",0,LOOKUP(S152,[2]②判断标准!$B$16:$B$20,[2]②判断标准!$D$16:$D$20)))</f>
        <v>0</v>
      </c>
      <c r="AF152" s="34">
        <f t="shared" si="29"/>
        <v>7.0000000000000007E-2</v>
      </c>
      <c r="AG152" s="9" t="e">
        <f t="shared" si="34"/>
        <v>#REF!</v>
      </c>
      <c r="AH152" s="35">
        <f t="shared" si="35"/>
        <v>2728.1285849999999</v>
      </c>
      <c r="AI152" s="9" t="e">
        <f t="shared" si="36"/>
        <v>#REF!</v>
      </c>
      <c r="AJ152" s="36">
        <f>IF(AA152=1,IFERROR(S152/VLOOKUP(F152,[2]战队统计表!A:C,3,0),0),0)</f>
        <v>0.41888885095691009</v>
      </c>
      <c r="AK152" s="34" t="str">
        <f t="shared" si="30"/>
        <v/>
      </c>
      <c r="AL152" s="2" t="str">
        <f>IF(D152="顾问",_xlfn.XLOOKUP(F152,[2]战队统计表!A:A,[2]战队统计表!H:H,0),"")</f>
        <v/>
      </c>
    </row>
    <row r="153" spans="1:38" ht="16.5" x14ac:dyDescent="0.2">
      <c r="A153" s="28" t="s">
        <v>30</v>
      </c>
      <c r="B153" s="29" t="s">
        <v>188</v>
      </c>
      <c r="C153" s="30" t="s">
        <v>36</v>
      </c>
      <c r="D153" s="31" t="s">
        <v>36</v>
      </c>
      <c r="E153" s="39" t="s">
        <v>36</v>
      </c>
      <c r="F153" s="2" t="str">
        <f t="shared" si="25"/>
        <v>龙湖+T区</v>
      </c>
      <c r="G153" s="2" t="str">
        <f>IFERROR(_xlfn.XLOOKUP(B153,#REF!,#REF!,0),"")</f>
        <v/>
      </c>
      <c r="H153" s="3" t="e">
        <f>_xlfn.XLOOKUP(B153,#REF!,#REF!,0)</f>
        <v>#REF!</v>
      </c>
      <c r="I153" s="3">
        <f>_xlfn.XLOOKUP(E153,[2]新店!B:B,[2]新店!E:E,0)</f>
        <v>0</v>
      </c>
      <c r="J153" s="3">
        <f>_xlfn.XLOOKUP(E153,[2]新店!B:B,[2]新店!F:F,0)</f>
        <v>0</v>
      </c>
      <c r="K153" s="4" t="e">
        <f>IF(H153="新店一阶段",LOOKUP(I153,[2]②判断标准!$M$9:$M$12,[2]②判断标准!$O$9:$O$12),0)</f>
        <v>#REF!</v>
      </c>
      <c r="L153" s="5">
        <f t="shared" si="31"/>
        <v>0</v>
      </c>
      <c r="M153" s="6">
        <f>_xlfn.XLOOKUP(E153,[2]新店!B:B,[2]新店!G:G,0)</f>
        <v>0</v>
      </c>
      <c r="N153" s="7" t="str">
        <f>LOOKUP(M153,[2]②判断标准!$M$1:$M$4,[2]②判断标准!$O$1:$O$4)</f>
        <v>同老店</v>
      </c>
      <c r="O153" s="6">
        <f>_xlfn.XLOOKUP(E153,[2]新店!B:B,[2]新店!H:H,0)</f>
        <v>0</v>
      </c>
      <c r="P153" s="6">
        <f t="shared" si="32"/>
        <v>0</v>
      </c>
      <c r="Q153" s="2">
        <f>_xlfn.XLOOKUP(E153,[2]考勤!D:D,[2]考勤!AM:AM,0)</f>
        <v>0</v>
      </c>
      <c r="S153" s="2">
        <f t="shared" si="26"/>
        <v>0</v>
      </c>
      <c r="T153" s="2">
        <v>0</v>
      </c>
      <c r="U153" s="2">
        <v>0</v>
      </c>
      <c r="V153" s="2">
        <v>0</v>
      </c>
      <c r="W153" s="32">
        <f>_xlfn.XLOOKUP(E153,[2]项目数!C:C,[2]项目数!E:E,0)</f>
        <v>0</v>
      </c>
      <c r="X153" s="32">
        <f>_xlfn.XLOOKUP(E153,[2]项目数!C:C,[2]项目数!D:D,0)</f>
        <v>0</v>
      </c>
      <c r="Y153" s="2">
        <f>_xlfn.XLOOKUP(E153,[2]项目数!C:C,[2]项目数!F:F,0)</f>
        <v>0</v>
      </c>
      <c r="Z153" s="33" t="str">
        <f t="shared" si="27"/>
        <v>不属于战队</v>
      </c>
      <c r="AA153" s="33">
        <f t="shared" si="28"/>
        <v>0</v>
      </c>
      <c r="AB153" s="2">
        <f>_xlfn.XLOOKUP(F153,[2]战队统计表!A:A,[2]战队统计表!B:B,0)</f>
        <v>0</v>
      </c>
      <c r="AC153" s="2">
        <f t="shared" si="33"/>
        <v>1</v>
      </c>
      <c r="AD153" s="8">
        <f>IF(AC153="",_xlfn.XLOOKUP(F153,[2]战队统计表!A:A,[2]战队统计表!D:D,0),0)</f>
        <v>0</v>
      </c>
      <c r="AE153" s="34">
        <f>IF(AND(E153="T区",E153="门店T区"),"",IF(AC153="",0,LOOKUP(S153,[2]②判断标准!$B$16:$B$20,[2]②判断标准!$D$16:$D$20)))</f>
        <v>0</v>
      </c>
      <c r="AF153" s="34">
        <f t="shared" si="29"/>
        <v>0</v>
      </c>
      <c r="AG153" s="9" t="e">
        <f t="shared" si="34"/>
        <v>#REF!</v>
      </c>
      <c r="AH153" s="35">
        <f t="shared" si="35"/>
        <v>0</v>
      </c>
      <c r="AI153" s="9" t="e">
        <f t="shared" si="36"/>
        <v>#REF!</v>
      </c>
      <c r="AJ153" s="36">
        <f>IF(AA153=1,IFERROR(S153/VLOOKUP(F153,[2]战队统计表!A:C,3,0),0),0)</f>
        <v>0</v>
      </c>
      <c r="AK153" s="34" t="str">
        <f t="shared" si="30"/>
        <v/>
      </c>
      <c r="AL153" s="2" t="str">
        <f>IF(D153="顾问",_xlfn.XLOOKUP(F153,[2]战队统计表!A:A,[2]战队统计表!H:H,0),"")</f>
        <v/>
      </c>
    </row>
    <row r="154" spans="1:38" ht="16.5" x14ac:dyDescent="0.2">
      <c r="A154" s="28" t="s">
        <v>30</v>
      </c>
      <c r="B154" s="29" t="s">
        <v>188</v>
      </c>
      <c r="C154" s="30" t="s">
        <v>53</v>
      </c>
      <c r="D154" s="31" t="s">
        <v>6</v>
      </c>
      <c r="E154" s="31" t="s">
        <v>197</v>
      </c>
      <c r="F154" s="2" t="str">
        <f t="shared" si="25"/>
        <v>龙湖+单人</v>
      </c>
      <c r="G154" s="2" t="str">
        <f>IFERROR(_xlfn.XLOOKUP(B154,#REF!,#REF!,0),"")</f>
        <v/>
      </c>
      <c r="H154" s="3" t="e">
        <f>_xlfn.XLOOKUP(B154,#REF!,#REF!,0)</f>
        <v>#REF!</v>
      </c>
      <c r="I154" s="3">
        <f>_xlfn.XLOOKUP(E154,[2]新店!B:B,[2]新店!E:E,0)</f>
        <v>0</v>
      </c>
      <c r="J154" s="3">
        <f>_xlfn.XLOOKUP(E154,[2]新店!B:B,[2]新店!F:F,0)</f>
        <v>0</v>
      </c>
      <c r="K154" s="4" t="e">
        <f>IF(H154="新店一阶段",LOOKUP(I154,[2]②判断标准!$M$9:$M$12,[2]②判断标准!$O$9:$O$12),0)</f>
        <v>#REF!</v>
      </c>
      <c r="L154" s="5">
        <f t="shared" si="31"/>
        <v>0</v>
      </c>
      <c r="M154" s="6">
        <f>_xlfn.XLOOKUP(E154,[2]新店!B:B,[2]新店!G:G,0)</f>
        <v>0</v>
      </c>
      <c r="N154" s="7" t="str">
        <f>LOOKUP(M154,[2]②判断标准!$M$1:$M$4,[2]②判断标准!$O$1:$O$4)</f>
        <v>同老店</v>
      </c>
      <c r="O154" s="6">
        <f>_xlfn.XLOOKUP(E154,[2]新店!B:B,[2]新店!H:H,0)</f>
        <v>0</v>
      </c>
      <c r="P154" s="6">
        <f t="shared" si="32"/>
        <v>0</v>
      </c>
      <c r="Q154" s="2">
        <f>_xlfn.XLOOKUP(E154,[2]考勤!D:D,[2]考勤!AM:AM,0)</f>
        <v>21</v>
      </c>
      <c r="S154" s="2">
        <f t="shared" si="26"/>
        <v>0</v>
      </c>
      <c r="T154" s="2">
        <v>0</v>
      </c>
      <c r="U154" s="2">
        <v>0</v>
      </c>
      <c r="V154" s="2">
        <v>0</v>
      </c>
      <c r="W154" s="32">
        <f>_xlfn.XLOOKUP(E154,[2]项目数!C:C,[2]项目数!E:E,0)</f>
        <v>7270.82</v>
      </c>
      <c r="X154" s="32">
        <f>_xlfn.XLOOKUP(E154,[2]项目数!C:C,[2]项目数!D:D,0)</f>
        <v>75</v>
      </c>
      <c r="Y154" s="2">
        <f>_xlfn.XLOOKUP(E154,[2]项目数!C:C,[2]项目数!F:F,0)</f>
        <v>991</v>
      </c>
      <c r="Z154" s="33" t="str">
        <f t="shared" si="27"/>
        <v>单人</v>
      </c>
      <c r="AA154" s="33">
        <f t="shared" si="28"/>
        <v>0</v>
      </c>
      <c r="AB154" s="2">
        <f>_xlfn.XLOOKUP(F154,[2]战队统计表!A:A,[2]战队统计表!B:B,0)</f>
        <v>0</v>
      </c>
      <c r="AC154" s="2">
        <f t="shared" si="33"/>
        <v>1</v>
      </c>
      <c r="AD154" s="8">
        <f>IF(AC154="",_xlfn.XLOOKUP(F154,[2]战队统计表!A:A,[2]战队统计表!D:D,0),0)</f>
        <v>0</v>
      </c>
      <c r="AE154" s="34">
        <f>IF(AND(E154="T区",E154="门店T区"),"",IF(AC154="",0,LOOKUP(S154,[2]②判断标准!$B$16:$B$20,[2]②判断标准!$D$16:$D$20)))</f>
        <v>0</v>
      </c>
      <c r="AF154" s="34">
        <f t="shared" si="29"/>
        <v>0</v>
      </c>
      <c r="AG154" s="9" t="e">
        <f t="shared" si="34"/>
        <v>#REF!</v>
      </c>
      <c r="AH154" s="35">
        <f t="shared" si="35"/>
        <v>0</v>
      </c>
      <c r="AI154" s="9" t="e">
        <f t="shared" si="36"/>
        <v>#REF!</v>
      </c>
      <c r="AJ154" s="36">
        <f>IF(AA154=1,IFERROR(S154/VLOOKUP(F154,[2]战队统计表!A:C,3,0),0),0)</f>
        <v>0</v>
      </c>
      <c r="AK154" s="34" t="str">
        <f t="shared" si="30"/>
        <v/>
      </c>
      <c r="AL154" s="2" t="str">
        <f>IF(D154="顾问",_xlfn.XLOOKUP(F154,[2]战队统计表!A:A,[2]战队统计表!H:H,0),"")</f>
        <v/>
      </c>
    </row>
    <row r="155" spans="1:38" ht="16.5" x14ac:dyDescent="0.2">
      <c r="A155" s="28" t="s">
        <v>30</v>
      </c>
      <c r="B155" s="29" t="s">
        <v>188</v>
      </c>
      <c r="C155" s="38" t="s">
        <v>42</v>
      </c>
      <c r="D155" s="39" t="s">
        <v>42</v>
      </c>
      <c r="E155" s="39" t="s">
        <v>42</v>
      </c>
      <c r="F155" s="2" t="str">
        <f t="shared" si="25"/>
        <v>龙湖+门店T区</v>
      </c>
      <c r="G155" s="2" t="str">
        <f>IFERROR(_xlfn.XLOOKUP(B155,#REF!,#REF!,0),"")</f>
        <v/>
      </c>
      <c r="H155" s="3" t="e">
        <f>_xlfn.XLOOKUP(B155,#REF!,#REF!,0)</f>
        <v>#REF!</v>
      </c>
      <c r="I155" s="3">
        <f>_xlfn.XLOOKUP(E155,[2]新店!B:B,[2]新店!E:E,0)</f>
        <v>0</v>
      </c>
      <c r="J155" s="3">
        <f>_xlfn.XLOOKUP(E155,[2]新店!B:B,[2]新店!F:F,0)</f>
        <v>0</v>
      </c>
      <c r="K155" s="4" t="e">
        <f>IF(H155="新店一阶段",LOOKUP(I155,[2]②判断标准!$M$9:$M$12,[2]②判断标准!$O$9:$O$12),0)</f>
        <v>#REF!</v>
      </c>
      <c r="L155" s="5">
        <f t="shared" si="31"/>
        <v>-3197.7</v>
      </c>
      <c r="M155" s="6">
        <f>_xlfn.XLOOKUP(E155,[2]新店!B:B,[2]新店!G:G,0)</f>
        <v>0</v>
      </c>
      <c r="N155" s="7" t="str">
        <f>LOOKUP(M155,[2]②判断标准!$M$1:$M$4,[2]②判断标准!$O$1:$O$4)</f>
        <v>同老店</v>
      </c>
      <c r="O155" s="6">
        <f>_xlfn.XLOOKUP(E155,[2]新店!B:B,[2]新店!H:H,0)</f>
        <v>0</v>
      </c>
      <c r="P155" s="6">
        <f t="shared" si="32"/>
        <v>-3197.7</v>
      </c>
      <c r="Q155" s="2">
        <f>_xlfn.XLOOKUP(E155,[2]考勤!D:D,[2]考勤!AM:AM,0)</f>
        <v>0</v>
      </c>
      <c r="S155" s="2">
        <f t="shared" si="26"/>
        <v>10762.3</v>
      </c>
      <c r="T155" s="2">
        <v>-3197.7</v>
      </c>
      <c r="U155" s="2">
        <v>13960</v>
      </c>
      <c r="V155" s="2">
        <v>0</v>
      </c>
      <c r="W155" s="32">
        <f>_xlfn.XLOOKUP(E155,[2]项目数!C:C,[2]项目数!E:E,0)</f>
        <v>0</v>
      </c>
      <c r="X155" s="32">
        <f>_xlfn.XLOOKUP(E155,[2]项目数!C:C,[2]项目数!D:D,0)</f>
        <v>0</v>
      </c>
      <c r="Y155" s="2">
        <f>_xlfn.XLOOKUP(E155,[2]项目数!C:C,[2]项目数!F:F,0)</f>
        <v>0</v>
      </c>
      <c r="Z155" s="33">
        <f t="shared" si="27"/>
        <v>1</v>
      </c>
      <c r="AA155" s="33">
        <f t="shared" si="28"/>
        <v>0</v>
      </c>
      <c r="AB155" s="2">
        <f>_xlfn.XLOOKUP(F155,[2]战队统计表!A:A,[2]战队统计表!B:B,0)</f>
        <v>0</v>
      </c>
      <c r="AC155" s="2">
        <f t="shared" si="33"/>
        <v>1</v>
      </c>
      <c r="AD155" s="8">
        <f>IF(AC155="",_xlfn.XLOOKUP(F155,[2]战队统计表!A:A,[2]战队统计表!D:D,0),0)</f>
        <v>0</v>
      </c>
      <c r="AE155" s="34">
        <f>IF(AND(E155="T区",E155="门店T区"),"",IF(AC155="",0,LOOKUP(S155,[2]②判断标准!$B$16:$B$20,[2]②判断标准!$D$16:$D$20)))</f>
        <v>0.03</v>
      </c>
      <c r="AF155" s="34">
        <f t="shared" si="29"/>
        <v>0.03</v>
      </c>
      <c r="AG155" s="9" t="e">
        <f t="shared" si="34"/>
        <v>#REF!</v>
      </c>
      <c r="AH155" s="35">
        <f t="shared" si="35"/>
        <v>258.60900000000004</v>
      </c>
      <c r="AI155" s="9" t="e">
        <f t="shared" si="36"/>
        <v>#REF!</v>
      </c>
      <c r="AJ155" s="36">
        <f>IF(AA155=1,IFERROR(S155/VLOOKUP(F155,[2]战队统计表!A:C,3,0),0),0)</f>
        <v>0</v>
      </c>
      <c r="AK155" s="34" t="str">
        <f t="shared" si="30"/>
        <v/>
      </c>
      <c r="AL155" s="2" t="str">
        <f>IF(D155="顾问",_xlfn.XLOOKUP(F155,[2]战队统计表!A:A,[2]战队统计表!H:H,0),"")</f>
        <v/>
      </c>
    </row>
    <row r="156" spans="1:38" ht="16.5" x14ac:dyDescent="0.2">
      <c r="A156" s="28" t="s">
        <v>30</v>
      </c>
      <c r="B156" s="29" t="s">
        <v>198</v>
      </c>
      <c r="C156" s="30" t="s">
        <v>163</v>
      </c>
      <c r="D156" s="31" t="s">
        <v>32</v>
      </c>
      <c r="E156" s="31" t="s">
        <v>199</v>
      </c>
      <c r="F156" s="2" t="str">
        <f t="shared" si="25"/>
        <v>鹭岛+无敌队</v>
      </c>
      <c r="G156" s="2" t="str">
        <f>IFERROR(_xlfn.XLOOKUP(B156,#REF!,#REF!,0),"")</f>
        <v/>
      </c>
      <c r="H156" s="3" t="e">
        <f>_xlfn.XLOOKUP(B156,#REF!,#REF!,0)</f>
        <v>#REF!</v>
      </c>
      <c r="I156" s="3">
        <f>_xlfn.XLOOKUP(E156,[2]新店!B:B,[2]新店!E:E,0)</f>
        <v>0</v>
      </c>
      <c r="J156" s="3">
        <f>_xlfn.XLOOKUP(E156,[2]新店!B:B,[2]新店!F:F,0)</f>
        <v>0</v>
      </c>
      <c r="K156" s="4" t="e">
        <f>IF(H156="新店一阶段",LOOKUP(I156,[2]②判断标准!$M$9:$M$12,[2]②判断标准!$O$9:$O$12),0)</f>
        <v>#REF!</v>
      </c>
      <c r="L156" s="5">
        <f t="shared" si="31"/>
        <v>5417</v>
      </c>
      <c r="M156" s="6">
        <f>_xlfn.XLOOKUP(E156,[2]新店!B:B,[2]新店!G:G,0)</f>
        <v>0</v>
      </c>
      <c r="N156" s="7" t="str">
        <f>LOOKUP(M156,[2]②判断标准!$M$1:$M$4,[2]②判断标准!$O$1:$O$4)</f>
        <v>同老店</v>
      </c>
      <c r="O156" s="6">
        <f>_xlfn.XLOOKUP(E156,[2]新店!B:B,[2]新店!H:H,0)</f>
        <v>0</v>
      </c>
      <c r="P156" s="6">
        <f t="shared" si="32"/>
        <v>5417</v>
      </c>
      <c r="Q156" s="2">
        <f>_xlfn.XLOOKUP(E156,[2]考勤!D:D,[2]考勤!AM:AM,0)</f>
        <v>30</v>
      </c>
      <c r="S156" s="2">
        <f t="shared" si="26"/>
        <v>32347</v>
      </c>
      <c r="T156" s="2">
        <v>5417</v>
      </c>
      <c r="U156" s="2">
        <v>25950</v>
      </c>
      <c r="V156" s="2">
        <v>980</v>
      </c>
      <c r="W156" s="32">
        <f>_xlfn.XLOOKUP(E156,[2]项目数!C:C,[2]项目数!E:E,0)</f>
        <v>11810.24</v>
      </c>
      <c r="X156" s="32">
        <f>_xlfn.XLOOKUP(E156,[2]项目数!C:C,[2]项目数!D:D,0)</f>
        <v>109.5</v>
      </c>
      <c r="Y156" s="2">
        <f>_xlfn.XLOOKUP(E156,[2]项目数!C:C,[2]项目数!F:F,0)</f>
        <v>1280</v>
      </c>
      <c r="Z156" s="33">
        <f t="shared" si="27"/>
        <v>1</v>
      </c>
      <c r="AA156" s="33">
        <f t="shared" si="28"/>
        <v>1</v>
      </c>
      <c r="AB156" s="2">
        <f>_xlfn.XLOOKUP(F156,[2]战队统计表!A:A,[2]战队统计表!B:B,0)</f>
        <v>3</v>
      </c>
      <c r="AC156" s="2" t="str">
        <f t="shared" si="33"/>
        <v/>
      </c>
      <c r="AD156" s="8">
        <f>IF(AC156="",_xlfn.XLOOKUP(F156,[2]战队统计表!A:A,[2]战队统计表!D:D,0),0)</f>
        <v>0.04</v>
      </c>
      <c r="AE156" s="34">
        <f>IF(AND(E156="T区",E156="门店T区"),"",IF(AC156="",0,LOOKUP(S156,[2]②判断标准!$B$16:$B$20,[2]②判断标准!$D$16:$D$20)))</f>
        <v>0</v>
      </c>
      <c r="AF156" s="34">
        <f t="shared" si="29"/>
        <v>0.04</v>
      </c>
      <c r="AG156" s="9" t="e">
        <f t="shared" si="34"/>
        <v>#REF!</v>
      </c>
      <c r="AH156" s="35">
        <f t="shared" si="35"/>
        <v>640.96499999999992</v>
      </c>
      <c r="AI156" s="9" t="e">
        <f t="shared" si="36"/>
        <v>#REF!</v>
      </c>
      <c r="AJ156" s="36">
        <f>IF(AA156=1,IFERROR(S156/VLOOKUP(F156,[2]战队统计表!A:C,3,0),0),0)</f>
        <v>0.53833159975036404</v>
      </c>
      <c r="AK156" s="34">
        <f t="shared" si="30"/>
        <v>0.46166840024963596</v>
      </c>
      <c r="AL156" s="2">
        <f>IF(D156="顾问",_xlfn.XLOOKUP(F156,[2]战队统计表!A:A,[2]战队统计表!H:H,0),"")</f>
        <v>0</v>
      </c>
    </row>
    <row r="157" spans="1:38" ht="16.5" x14ac:dyDescent="0.2">
      <c r="A157" s="28" t="s">
        <v>30</v>
      </c>
      <c r="B157" s="29" t="s">
        <v>198</v>
      </c>
      <c r="C157" s="30" t="s">
        <v>163</v>
      </c>
      <c r="D157" s="31" t="s">
        <v>6</v>
      </c>
      <c r="E157" s="31" t="s">
        <v>200</v>
      </c>
      <c r="F157" s="2" t="str">
        <f t="shared" si="25"/>
        <v>鹭岛+无敌队</v>
      </c>
      <c r="G157" s="2" t="str">
        <f>IFERROR(_xlfn.XLOOKUP(B157,#REF!,#REF!,0),"")</f>
        <v/>
      </c>
      <c r="H157" s="3" t="e">
        <f>_xlfn.XLOOKUP(B157,#REF!,#REF!,0)</f>
        <v>#REF!</v>
      </c>
      <c r="I157" s="3">
        <f>_xlfn.XLOOKUP(E157,[2]新店!B:B,[2]新店!E:E,0)</f>
        <v>0</v>
      </c>
      <c r="J157" s="3">
        <f>_xlfn.XLOOKUP(E157,[2]新店!B:B,[2]新店!F:F,0)</f>
        <v>0</v>
      </c>
      <c r="K157" s="4" t="e">
        <f>IF(H157="新店一阶段",LOOKUP(I157,[2]②判断标准!$M$9:$M$12,[2]②判断标准!$O$9:$O$12),0)</f>
        <v>#REF!</v>
      </c>
      <c r="L157" s="5">
        <f t="shared" si="31"/>
        <v>5650</v>
      </c>
      <c r="M157" s="6">
        <f>_xlfn.XLOOKUP(E157,[2]新店!B:B,[2]新店!G:G,0)</f>
        <v>0</v>
      </c>
      <c r="N157" s="7" t="str">
        <f>LOOKUP(M157,[2]②判断标准!$M$1:$M$4,[2]②判断标准!$O$1:$O$4)</f>
        <v>同老店</v>
      </c>
      <c r="O157" s="6">
        <f>_xlfn.XLOOKUP(E157,[2]新店!B:B,[2]新店!H:H,0)</f>
        <v>0</v>
      </c>
      <c r="P157" s="6">
        <f t="shared" si="32"/>
        <v>5650</v>
      </c>
      <c r="Q157" s="2">
        <f>_xlfn.XLOOKUP(E157,[2]考勤!D:D,[2]考勤!AM:AM,0)</f>
        <v>30</v>
      </c>
      <c r="S157" s="2">
        <f t="shared" si="26"/>
        <v>27740.5</v>
      </c>
      <c r="T157" s="2">
        <v>5650</v>
      </c>
      <c r="U157" s="2">
        <v>22090.5</v>
      </c>
      <c r="V157" s="2">
        <v>0</v>
      </c>
      <c r="W157" s="32">
        <f>_xlfn.XLOOKUP(E157,[2]项目数!C:C,[2]项目数!E:E,0)</f>
        <v>13039.32</v>
      </c>
      <c r="X157" s="32">
        <f>_xlfn.XLOOKUP(E157,[2]项目数!C:C,[2]项目数!D:D,0)</f>
        <v>113</v>
      </c>
      <c r="Y157" s="2">
        <f>_xlfn.XLOOKUP(E157,[2]项目数!C:C,[2]项目数!F:F,0)</f>
        <v>1290</v>
      </c>
      <c r="Z157" s="33">
        <f t="shared" si="27"/>
        <v>1</v>
      </c>
      <c r="AA157" s="33">
        <f t="shared" si="28"/>
        <v>1</v>
      </c>
      <c r="AB157" s="2">
        <f>_xlfn.XLOOKUP(F157,[2]战队统计表!A:A,[2]战队统计表!B:B,0)</f>
        <v>3</v>
      </c>
      <c r="AC157" s="2" t="str">
        <f t="shared" si="33"/>
        <v/>
      </c>
      <c r="AD157" s="8">
        <f>IF(AC157="",_xlfn.XLOOKUP(F157,[2]战队统计表!A:A,[2]战队统计表!D:D,0),0)</f>
        <v>0.04</v>
      </c>
      <c r="AE157" s="34">
        <f>IF(AND(E157="T区",E157="门店T区"),"",IF(AC157="",0,LOOKUP(S157,[2]②判断标准!$B$16:$B$20,[2]②判断标准!$D$16:$D$20)))</f>
        <v>0</v>
      </c>
      <c r="AF157" s="34">
        <f t="shared" si="29"/>
        <v>0.04</v>
      </c>
      <c r="AG157" s="9" t="e">
        <f t="shared" si="34"/>
        <v>#REF!</v>
      </c>
      <c r="AH157" s="35">
        <f t="shared" si="35"/>
        <v>545.63535000000002</v>
      </c>
      <c r="AI157" s="9" t="e">
        <f t="shared" si="36"/>
        <v>#REF!</v>
      </c>
      <c r="AJ157" s="36">
        <f>IF(AA157=1,IFERROR(S157/VLOOKUP(F157,[2]战队统计表!A:C,3,0),0),0)</f>
        <v>0.46166840024963596</v>
      </c>
      <c r="AK157" s="34" t="str">
        <f t="shared" si="30"/>
        <v/>
      </c>
      <c r="AL157" s="2" t="str">
        <f>IF(D157="顾问",_xlfn.XLOOKUP(F157,[2]战队统计表!A:A,[2]战队统计表!H:H,0),"")</f>
        <v/>
      </c>
    </row>
    <row r="158" spans="1:38" ht="16.5" x14ac:dyDescent="0.2">
      <c r="A158" s="28" t="s">
        <v>30</v>
      </c>
      <c r="B158" s="29" t="s">
        <v>198</v>
      </c>
      <c r="C158" s="30" t="s">
        <v>163</v>
      </c>
      <c r="D158" s="31" t="s">
        <v>6</v>
      </c>
      <c r="E158" s="31" t="s">
        <v>201</v>
      </c>
      <c r="F158" s="2" t="str">
        <f t="shared" si="25"/>
        <v>鹭岛+无敌队</v>
      </c>
      <c r="G158" s="2" t="str">
        <f>IFERROR(_xlfn.XLOOKUP(B158,#REF!,#REF!,0),"")</f>
        <v/>
      </c>
      <c r="H158" s="3" t="e">
        <f>_xlfn.XLOOKUP(B158,#REF!,#REF!,0)</f>
        <v>#REF!</v>
      </c>
      <c r="I158" s="3">
        <f>_xlfn.XLOOKUP(E158,[2]新店!B:B,[2]新店!E:E,0)</f>
        <v>0</v>
      </c>
      <c r="J158" s="3">
        <f>_xlfn.XLOOKUP(E158,[2]新店!B:B,[2]新店!F:F,0)</f>
        <v>0</v>
      </c>
      <c r="K158" s="4" t="e">
        <f>IF(H158="新店一阶段",LOOKUP(I158,[2]②判断标准!$M$9:$M$12,[2]②判断标准!$O$9:$O$12),0)</f>
        <v>#REF!</v>
      </c>
      <c r="L158" s="5">
        <f t="shared" si="31"/>
        <v>0</v>
      </c>
      <c r="M158" s="6">
        <f>_xlfn.XLOOKUP(E158,[2]新店!B:B,[2]新店!G:G,0)</f>
        <v>0</v>
      </c>
      <c r="N158" s="7" t="str">
        <f>LOOKUP(M158,[2]②判断标准!$M$1:$M$4,[2]②判断标准!$O$1:$O$4)</f>
        <v>同老店</v>
      </c>
      <c r="O158" s="6">
        <f>_xlfn.XLOOKUP(E158,[2]新店!B:B,[2]新店!H:H,0)</f>
        <v>0</v>
      </c>
      <c r="P158" s="6">
        <f t="shared" si="32"/>
        <v>0</v>
      </c>
      <c r="Q158" s="2">
        <f>_xlfn.XLOOKUP(E158,[2]考勤!D:D,[2]考勤!AM:AM,0)</f>
        <v>23</v>
      </c>
      <c r="S158" s="2">
        <f t="shared" si="26"/>
        <v>0</v>
      </c>
      <c r="T158" s="2">
        <v>0</v>
      </c>
      <c r="U158" s="2">
        <v>0</v>
      </c>
      <c r="V158" s="2">
        <v>0</v>
      </c>
      <c r="W158" s="32">
        <f>_xlfn.XLOOKUP(E158,[2]项目数!C:C,[2]项目数!E:E,0)</f>
        <v>4477.04</v>
      </c>
      <c r="X158" s="32">
        <f>_xlfn.XLOOKUP(E158,[2]项目数!C:C,[2]项目数!D:D,0)</f>
        <v>57</v>
      </c>
      <c r="Y158" s="2">
        <f>_xlfn.XLOOKUP(E158,[2]项目数!C:C,[2]项目数!F:F,0)</f>
        <v>737</v>
      </c>
      <c r="Z158" s="33">
        <f t="shared" si="27"/>
        <v>1</v>
      </c>
      <c r="AA158" s="33">
        <f t="shared" si="28"/>
        <v>1</v>
      </c>
      <c r="AB158" s="2">
        <f>_xlfn.XLOOKUP(F158,[2]战队统计表!A:A,[2]战队统计表!B:B,0)</f>
        <v>3</v>
      </c>
      <c r="AC158" s="2" t="str">
        <f t="shared" si="33"/>
        <v/>
      </c>
      <c r="AD158" s="8">
        <f>IF(AC158="",_xlfn.XLOOKUP(F158,[2]战队统计表!A:A,[2]战队统计表!D:D,0),0)</f>
        <v>0.04</v>
      </c>
      <c r="AE158" s="34">
        <f>IF(AND(E158="T区",E158="门店T区"),"",IF(AC158="",0,LOOKUP(S158,[2]②判断标准!$B$16:$B$20,[2]②判断标准!$D$16:$D$20)))</f>
        <v>0</v>
      </c>
      <c r="AF158" s="34">
        <f t="shared" si="29"/>
        <v>0.04</v>
      </c>
      <c r="AG158" s="9" t="e">
        <f t="shared" si="34"/>
        <v>#REF!</v>
      </c>
      <c r="AH158" s="35">
        <f t="shared" si="35"/>
        <v>0</v>
      </c>
      <c r="AI158" s="9" t="e">
        <f t="shared" si="36"/>
        <v>#REF!</v>
      </c>
      <c r="AJ158" s="36">
        <f>IF(AA158=1,IFERROR(S158/VLOOKUP(F158,[2]战队统计表!A:C,3,0),0),0)</f>
        <v>0</v>
      </c>
      <c r="AK158" s="34" t="str">
        <f t="shared" si="30"/>
        <v/>
      </c>
      <c r="AL158" s="2" t="str">
        <f>IF(D158="顾问",_xlfn.XLOOKUP(F158,[2]战队统计表!A:A,[2]战队统计表!H:H,0),"")</f>
        <v/>
      </c>
    </row>
    <row r="159" spans="1:38" ht="16.5" x14ac:dyDescent="0.2">
      <c r="A159" s="28" t="s">
        <v>30</v>
      </c>
      <c r="B159" s="29" t="s">
        <v>198</v>
      </c>
      <c r="C159" s="30" t="s">
        <v>36</v>
      </c>
      <c r="D159" s="31" t="s">
        <v>36</v>
      </c>
      <c r="E159" s="39" t="s">
        <v>36</v>
      </c>
      <c r="F159" s="2" t="str">
        <f t="shared" si="25"/>
        <v>鹭岛+T区</v>
      </c>
      <c r="G159" s="2" t="str">
        <f>IFERROR(_xlfn.XLOOKUP(B159,#REF!,#REF!,0),"")</f>
        <v/>
      </c>
      <c r="H159" s="3" t="e">
        <f>_xlfn.XLOOKUP(B159,#REF!,#REF!,0)</f>
        <v>#REF!</v>
      </c>
      <c r="I159" s="3">
        <f>_xlfn.XLOOKUP(E159,[2]新店!B:B,[2]新店!E:E,0)</f>
        <v>0</v>
      </c>
      <c r="J159" s="3">
        <f>_xlfn.XLOOKUP(E159,[2]新店!B:B,[2]新店!F:F,0)</f>
        <v>0</v>
      </c>
      <c r="K159" s="4" t="e">
        <f>IF(H159="新店一阶段",LOOKUP(I159,[2]②判断标准!$M$9:$M$12,[2]②判断标准!$O$9:$O$12),0)</f>
        <v>#REF!</v>
      </c>
      <c r="L159" s="5">
        <f t="shared" si="31"/>
        <v>0</v>
      </c>
      <c r="M159" s="6">
        <f>_xlfn.XLOOKUP(E159,[2]新店!B:B,[2]新店!G:G,0)</f>
        <v>0</v>
      </c>
      <c r="N159" s="7" t="str">
        <f>LOOKUP(M159,[2]②判断标准!$M$1:$M$4,[2]②判断标准!$O$1:$O$4)</f>
        <v>同老店</v>
      </c>
      <c r="O159" s="6">
        <f>_xlfn.XLOOKUP(E159,[2]新店!B:B,[2]新店!H:H,0)</f>
        <v>0</v>
      </c>
      <c r="P159" s="6">
        <f t="shared" si="32"/>
        <v>0</v>
      </c>
      <c r="Q159" s="2">
        <f>_xlfn.XLOOKUP(E159,[2]考勤!D:D,[2]考勤!AM:AM,0)</f>
        <v>0</v>
      </c>
      <c r="S159" s="2">
        <f t="shared" si="26"/>
        <v>0</v>
      </c>
      <c r="T159" s="2">
        <v>0</v>
      </c>
      <c r="U159" s="2">
        <v>0</v>
      </c>
      <c r="V159" s="2">
        <v>0</v>
      </c>
      <c r="W159" s="32">
        <f>_xlfn.XLOOKUP(E159,[2]项目数!C:C,[2]项目数!E:E,0)</f>
        <v>0</v>
      </c>
      <c r="X159" s="32">
        <f>_xlfn.XLOOKUP(E159,[2]项目数!C:C,[2]项目数!D:D,0)</f>
        <v>0</v>
      </c>
      <c r="Y159" s="2">
        <f>_xlfn.XLOOKUP(E159,[2]项目数!C:C,[2]项目数!F:F,0)</f>
        <v>0</v>
      </c>
      <c r="Z159" s="33" t="str">
        <f t="shared" si="27"/>
        <v>不属于战队</v>
      </c>
      <c r="AA159" s="33">
        <f t="shared" si="28"/>
        <v>0</v>
      </c>
      <c r="AB159" s="2">
        <f>_xlfn.XLOOKUP(F159,[2]战队统计表!A:A,[2]战队统计表!B:B,0)</f>
        <v>0</v>
      </c>
      <c r="AC159" s="2">
        <f t="shared" si="33"/>
        <v>1</v>
      </c>
      <c r="AD159" s="8">
        <f>IF(AC159="",_xlfn.XLOOKUP(F159,[2]战队统计表!A:A,[2]战队统计表!D:D,0),0)</f>
        <v>0</v>
      </c>
      <c r="AE159" s="34">
        <f>IF(AND(E159="T区",E159="门店T区"),"",IF(AC159="",0,LOOKUP(S159,[2]②判断标准!$B$16:$B$20,[2]②判断标准!$D$16:$D$20)))</f>
        <v>0</v>
      </c>
      <c r="AF159" s="34">
        <f t="shared" si="29"/>
        <v>0</v>
      </c>
      <c r="AG159" s="9" t="e">
        <f t="shared" si="34"/>
        <v>#REF!</v>
      </c>
      <c r="AH159" s="35">
        <f t="shared" si="35"/>
        <v>0</v>
      </c>
      <c r="AI159" s="9" t="e">
        <f t="shared" si="36"/>
        <v>#REF!</v>
      </c>
      <c r="AJ159" s="36">
        <f>IF(AA159=1,IFERROR(S159/VLOOKUP(F159,[2]战队统计表!A:C,3,0),0),0)</f>
        <v>0</v>
      </c>
      <c r="AK159" s="34" t="str">
        <f t="shared" si="30"/>
        <v/>
      </c>
      <c r="AL159" s="2" t="str">
        <f>IF(D159="顾问",_xlfn.XLOOKUP(F159,[2]战队统计表!A:A,[2]战队统计表!H:H,0),"")</f>
        <v/>
      </c>
    </row>
    <row r="160" spans="1:38" ht="16.5" x14ac:dyDescent="0.2">
      <c r="A160" s="28" t="s">
        <v>30</v>
      </c>
      <c r="B160" s="29" t="s">
        <v>198</v>
      </c>
      <c r="C160" s="30" t="s">
        <v>203</v>
      </c>
      <c r="D160" s="31" t="s">
        <v>32</v>
      </c>
      <c r="E160" s="31" t="s">
        <v>204</v>
      </c>
      <c r="F160" s="2" t="str">
        <f t="shared" si="25"/>
        <v>鹭岛+出单队</v>
      </c>
      <c r="G160" s="2" t="str">
        <f>IFERROR(_xlfn.XLOOKUP(B160,#REF!,#REF!,0),"")</f>
        <v/>
      </c>
      <c r="H160" s="3" t="e">
        <f>_xlfn.XLOOKUP(B160,#REF!,#REF!,0)</f>
        <v>#REF!</v>
      </c>
      <c r="I160" s="3">
        <f>_xlfn.XLOOKUP(E160,[2]新店!B:B,[2]新店!E:E,0)</f>
        <v>0</v>
      </c>
      <c r="J160" s="3">
        <f>_xlfn.XLOOKUP(E160,[2]新店!B:B,[2]新店!F:F,0)</f>
        <v>0</v>
      </c>
      <c r="K160" s="4" t="e">
        <f>IF(H160="新店一阶段",LOOKUP(I160,[2]②判断标准!$M$9:$M$12,[2]②判断标准!$O$9:$O$12),0)</f>
        <v>#REF!</v>
      </c>
      <c r="L160" s="5">
        <f t="shared" si="31"/>
        <v>4920</v>
      </c>
      <c r="M160" s="6">
        <f>_xlfn.XLOOKUP(E160,[2]新店!B:B,[2]新店!G:G,0)</f>
        <v>0</v>
      </c>
      <c r="N160" s="7" t="str">
        <f>LOOKUP(M160,[2]②判断标准!$M$1:$M$4,[2]②判断标准!$O$1:$O$4)</f>
        <v>同老店</v>
      </c>
      <c r="O160" s="6">
        <f>_xlfn.XLOOKUP(E160,[2]新店!B:B,[2]新店!H:H,0)</f>
        <v>0</v>
      </c>
      <c r="P160" s="6">
        <f t="shared" si="32"/>
        <v>4920</v>
      </c>
      <c r="Q160" s="2">
        <f>_xlfn.XLOOKUP(E160,[2]考勤!D:D,[2]考勤!AM:AM,0)</f>
        <v>30</v>
      </c>
      <c r="S160" s="2">
        <f t="shared" si="26"/>
        <v>37127.53</v>
      </c>
      <c r="T160" s="2">
        <v>4920</v>
      </c>
      <c r="U160" s="2">
        <v>31319.53</v>
      </c>
      <c r="V160" s="2">
        <v>888</v>
      </c>
      <c r="W160" s="32">
        <f>_xlfn.XLOOKUP(E160,[2]项目数!C:C,[2]项目数!E:E,0)</f>
        <v>21976.75</v>
      </c>
      <c r="X160" s="32">
        <f>_xlfn.XLOOKUP(E160,[2]项目数!C:C,[2]项目数!D:D,0)</f>
        <v>102.5</v>
      </c>
      <c r="Y160" s="2">
        <f>_xlfn.XLOOKUP(E160,[2]项目数!C:C,[2]项目数!F:F,0)</f>
        <v>1132</v>
      </c>
      <c r="Z160" s="33">
        <f t="shared" si="27"/>
        <v>1</v>
      </c>
      <c r="AA160" s="33">
        <f t="shared" si="28"/>
        <v>1</v>
      </c>
      <c r="AB160" s="2">
        <f>_xlfn.XLOOKUP(F160,[2]战队统计表!A:A,[2]战队统计表!B:B,0)</f>
        <v>3</v>
      </c>
      <c r="AC160" s="2" t="str">
        <f t="shared" si="33"/>
        <v/>
      </c>
      <c r="AD160" s="8">
        <f>IF(AC160="",_xlfn.XLOOKUP(F160,[2]战队统计表!A:A,[2]战队统计表!D:D,0),0)</f>
        <v>0.04</v>
      </c>
      <c r="AE160" s="34">
        <f>IF(AND(E160="T区",E160="门店T区"),"",IF(AC160="",0,LOOKUP(S160,[2]②判断标准!$B$16:$B$20,[2]②判断标准!$D$16:$D$20)))</f>
        <v>0</v>
      </c>
      <c r="AF160" s="34">
        <f t="shared" si="29"/>
        <v>0.04</v>
      </c>
      <c r="AG160" s="9" t="e">
        <f t="shared" si="34"/>
        <v>#REF!</v>
      </c>
      <c r="AH160" s="35">
        <f t="shared" si="35"/>
        <v>773.59239100000002</v>
      </c>
      <c r="AI160" s="9" t="e">
        <f t="shared" si="36"/>
        <v>#REF!</v>
      </c>
      <c r="AJ160" s="36">
        <f>IF(AA160=1,IFERROR(S160/VLOOKUP(F160,[2]战队统计表!A:C,3,0),0),0)</f>
        <v>0.61451585326311753</v>
      </c>
      <c r="AK160" s="34">
        <f t="shared" si="30"/>
        <v>0.38548414673688247</v>
      </c>
      <c r="AL160" s="2">
        <f>IF(D160="顾问",_xlfn.XLOOKUP(F160,[2]战队统计表!A:A,[2]战队统计表!H:H,0),"")</f>
        <v>0</v>
      </c>
    </row>
    <row r="161" spans="1:38" ht="16.5" x14ac:dyDescent="0.2">
      <c r="A161" s="28" t="s">
        <v>30</v>
      </c>
      <c r="B161" s="29" t="s">
        <v>198</v>
      </c>
      <c r="C161" s="30" t="s">
        <v>203</v>
      </c>
      <c r="D161" s="31" t="s">
        <v>6</v>
      </c>
      <c r="E161" s="31" t="s">
        <v>205</v>
      </c>
      <c r="F161" s="2" t="str">
        <f t="shared" si="25"/>
        <v>鹭岛+出单队</v>
      </c>
      <c r="G161" s="2" t="str">
        <f>IFERROR(_xlfn.XLOOKUP(B161,#REF!,#REF!,0),"")</f>
        <v/>
      </c>
      <c r="H161" s="3" t="e">
        <f>_xlfn.XLOOKUP(B161,#REF!,#REF!,0)</f>
        <v>#REF!</v>
      </c>
      <c r="I161" s="3">
        <f>_xlfn.XLOOKUP(E161,[2]新店!B:B,[2]新店!E:E,0)</f>
        <v>0</v>
      </c>
      <c r="J161" s="3">
        <f>_xlfn.XLOOKUP(E161,[2]新店!B:B,[2]新店!F:F,0)</f>
        <v>0</v>
      </c>
      <c r="K161" s="4" t="e">
        <f>IF(H161="新店一阶段",LOOKUP(I161,[2]②判断标准!$M$9:$M$12,[2]②判断标准!$O$9:$O$12),0)</f>
        <v>#REF!</v>
      </c>
      <c r="L161" s="5">
        <f t="shared" si="31"/>
        <v>7465</v>
      </c>
      <c r="M161" s="6">
        <f>_xlfn.XLOOKUP(E161,[2]新店!B:B,[2]新店!G:G,0)</f>
        <v>0</v>
      </c>
      <c r="N161" s="7" t="str">
        <f>LOOKUP(M161,[2]②判断标准!$M$1:$M$4,[2]②判断标准!$O$1:$O$4)</f>
        <v>同老店</v>
      </c>
      <c r="O161" s="6">
        <f>_xlfn.XLOOKUP(E161,[2]新店!B:B,[2]新店!H:H,0)</f>
        <v>0</v>
      </c>
      <c r="P161" s="6">
        <f t="shared" si="32"/>
        <v>7465</v>
      </c>
      <c r="Q161" s="2">
        <f>_xlfn.XLOOKUP(E161,[2]考勤!D:D,[2]考勤!AM:AM,0)</f>
        <v>30</v>
      </c>
      <c r="S161" s="2">
        <f t="shared" si="26"/>
        <v>8715</v>
      </c>
      <c r="T161" s="2">
        <v>7465</v>
      </c>
      <c r="U161" s="2">
        <v>1250</v>
      </c>
      <c r="V161" s="2">
        <v>0</v>
      </c>
      <c r="W161" s="32">
        <f>_xlfn.XLOOKUP(E161,[2]项目数!C:C,[2]项目数!E:E,0)</f>
        <v>11594.96</v>
      </c>
      <c r="X161" s="32">
        <f>_xlfn.XLOOKUP(E161,[2]项目数!C:C,[2]项目数!D:D,0)</f>
        <v>98</v>
      </c>
      <c r="Y161" s="2">
        <f>_xlfn.XLOOKUP(E161,[2]项目数!C:C,[2]项目数!F:F,0)</f>
        <v>1167</v>
      </c>
      <c r="Z161" s="33">
        <f t="shared" si="27"/>
        <v>1</v>
      </c>
      <c r="AA161" s="33">
        <f t="shared" si="28"/>
        <v>1</v>
      </c>
      <c r="AB161" s="2">
        <f>_xlfn.XLOOKUP(F161,[2]战队统计表!A:A,[2]战队统计表!B:B,0)</f>
        <v>3</v>
      </c>
      <c r="AC161" s="2" t="str">
        <f t="shared" si="33"/>
        <v/>
      </c>
      <c r="AD161" s="8">
        <f>IF(AC161="",_xlfn.XLOOKUP(F161,[2]战队统计表!A:A,[2]战队统计表!D:D,0),0)</f>
        <v>0.04</v>
      </c>
      <c r="AE161" s="34">
        <f>IF(AND(E161="T区",E161="门店T区"),"",IF(AC161="",0,LOOKUP(S161,[2]②判断标准!$B$16:$B$20,[2]②判断标准!$D$16:$D$20)))</f>
        <v>0</v>
      </c>
      <c r="AF161" s="34">
        <f t="shared" si="29"/>
        <v>0.04</v>
      </c>
      <c r="AG161" s="9" t="e">
        <f t="shared" si="34"/>
        <v>#REF!</v>
      </c>
      <c r="AH161" s="35">
        <f t="shared" si="35"/>
        <v>30.875</v>
      </c>
      <c r="AI161" s="9" t="e">
        <f t="shared" si="36"/>
        <v>#REF!</v>
      </c>
      <c r="AJ161" s="36">
        <f>IF(AA161=1,IFERROR(S161/VLOOKUP(F161,[2]战队统计表!A:C,3,0),0),0)</f>
        <v>0.14424621463340193</v>
      </c>
      <c r="AK161" s="34" t="str">
        <f t="shared" si="30"/>
        <v/>
      </c>
      <c r="AL161" s="2" t="str">
        <f>IF(D161="顾问",_xlfn.XLOOKUP(F161,[2]战队统计表!A:A,[2]战队统计表!H:H,0),"")</f>
        <v/>
      </c>
    </row>
    <row r="162" spans="1:38" ht="16.5" x14ac:dyDescent="0.2">
      <c r="A162" s="28" t="s">
        <v>30</v>
      </c>
      <c r="B162" s="29" t="s">
        <v>198</v>
      </c>
      <c r="C162" s="30" t="s">
        <v>203</v>
      </c>
      <c r="D162" s="31" t="s">
        <v>6</v>
      </c>
      <c r="E162" s="31" t="s">
        <v>206</v>
      </c>
      <c r="F162" s="2" t="str">
        <f t="shared" si="25"/>
        <v>鹭岛+出单队</v>
      </c>
      <c r="G162" s="2" t="str">
        <f>IFERROR(_xlfn.XLOOKUP(B162,#REF!,#REF!,0),"")</f>
        <v/>
      </c>
      <c r="H162" s="3" t="e">
        <f>_xlfn.XLOOKUP(B162,#REF!,#REF!,0)</f>
        <v>#REF!</v>
      </c>
      <c r="I162" s="3">
        <f>_xlfn.XLOOKUP(E162,[2]新店!B:B,[2]新店!E:E,0)</f>
        <v>0</v>
      </c>
      <c r="J162" s="3">
        <f>_xlfn.XLOOKUP(E162,[2]新店!B:B,[2]新店!F:F,0)</f>
        <v>0</v>
      </c>
      <c r="K162" s="4" t="e">
        <f>IF(H162="新店一阶段",LOOKUP(I162,[2]②判断标准!$M$9:$M$12,[2]②判断标准!$O$9:$O$12),0)</f>
        <v>#REF!</v>
      </c>
      <c r="L162" s="5">
        <f t="shared" si="31"/>
        <v>3445</v>
      </c>
      <c r="M162" s="6">
        <f>_xlfn.XLOOKUP(E162,[2]新店!B:B,[2]新店!G:G,0)</f>
        <v>0</v>
      </c>
      <c r="N162" s="7" t="str">
        <f>LOOKUP(M162,[2]②判断标准!$M$1:$M$4,[2]②判断标准!$O$1:$O$4)</f>
        <v>同老店</v>
      </c>
      <c r="O162" s="6">
        <f>_xlfn.XLOOKUP(E162,[2]新店!B:B,[2]新店!H:H,0)</f>
        <v>0</v>
      </c>
      <c r="P162" s="6">
        <f t="shared" si="32"/>
        <v>3445</v>
      </c>
      <c r="Q162" s="2">
        <f>_xlfn.XLOOKUP(E162,[2]考勤!D:D,[2]考勤!AM:AM,0)</f>
        <v>30</v>
      </c>
      <c r="S162" s="2">
        <f t="shared" si="26"/>
        <v>14575</v>
      </c>
      <c r="T162" s="2">
        <v>3445</v>
      </c>
      <c r="U162" s="2">
        <v>10150</v>
      </c>
      <c r="V162" s="2">
        <v>980</v>
      </c>
      <c r="W162" s="32">
        <f>_xlfn.XLOOKUP(E162,[2]项目数!C:C,[2]项目数!E:E,0)</f>
        <v>13524.26</v>
      </c>
      <c r="X162" s="32">
        <f>_xlfn.XLOOKUP(E162,[2]项目数!C:C,[2]项目数!D:D,0)</f>
        <v>106.5</v>
      </c>
      <c r="Y162" s="2">
        <f>_xlfn.XLOOKUP(E162,[2]项目数!C:C,[2]项目数!F:F,0)</f>
        <v>1103</v>
      </c>
      <c r="Z162" s="33">
        <f t="shared" si="27"/>
        <v>1</v>
      </c>
      <c r="AA162" s="33">
        <f t="shared" si="28"/>
        <v>1</v>
      </c>
      <c r="AB162" s="2">
        <f>_xlfn.XLOOKUP(F162,[2]战队统计表!A:A,[2]战队统计表!B:B,0)</f>
        <v>3</v>
      </c>
      <c r="AC162" s="2" t="str">
        <f t="shared" si="33"/>
        <v/>
      </c>
      <c r="AD162" s="8">
        <f>IF(AC162="",_xlfn.XLOOKUP(F162,[2]战队统计表!A:A,[2]战队统计表!D:D,0),0)</f>
        <v>0.04</v>
      </c>
      <c r="AE162" s="34">
        <f>IF(AND(E162="T区",E162="门店T区"),"",IF(AC162="",0,LOOKUP(S162,[2]②判断标准!$B$16:$B$20,[2]②判断标准!$D$16:$D$20)))</f>
        <v>0</v>
      </c>
      <c r="AF162" s="34">
        <f t="shared" si="29"/>
        <v>0.04</v>
      </c>
      <c r="AG162" s="9" t="e">
        <f t="shared" si="34"/>
        <v>#REF!</v>
      </c>
      <c r="AH162" s="35">
        <f t="shared" si="35"/>
        <v>250.70500000000001</v>
      </c>
      <c r="AI162" s="9" t="e">
        <f t="shared" si="36"/>
        <v>#REF!</v>
      </c>
      <c r="AJ162" s="36">
        <f>IF(AA162=1,IFERROR(S162/VLOOKUP(F162,[2]战队统计表!A:C,3,0),0),0)</f>
        <v>0.24123793210348057</v>
      </c>
      <c r="AK162" s="34" t="str">
        <f t="shared" si="30"/>
        <v/>
      </c>
      <c r="AL162" s="2" t="str">
        <f>IF(D162="顾问",_xlfn.XLOOKUP(F162,[2]战队统计表!A:A,[2]战队统计表!H:H,0),"")</f>
        <v/>
      </c>
    </row>
    <row r="163" spans="1:38" ht="16.5" x14ac:dyDescent="0.2">
      <c r="A163" s="28" t="s">
        <v>30</v>
      </c>
      <c r="B163" s="29" t="s">
        <v>198</v>
      </c>
      <c r="C163" s="30" t="s">
        <v>36</v>
      </c>
      <c r="D163" s="31" t="s">
        <v>36</v>
      </c>
      <c r="E163" s="39" t="s">
        <v>36</v>
      </c>
      <c r="F163" s="2" t="str">
        <f t="shared" si="25"/>
        <v>鹭岛+T区</v>
      </c>
      <c r="G163" s="2" t="str">
        <f>IFERROR(_xlfn.XLOOKUP(B163,#REF!,#REF!,0),"")</f>
        <v/>
      </c>
      <c r="H163" s="3" t="e">
        <f>_xlfn.XLOOKUP(B163,#REF!,#REF!,0)</f>
        <v>#REF!</v>
      </c>
      <c r="I163" s="3">
        <f>_xlfn.XLOOKUP(E163,[2]新店!B:B,[2]新店!E:E,0)</f>
        <v>0</v>
      </c>
      <c r="J163" s="3">
        <f>_xlfn.XLOOKUP(E163,[2]新店!B:B,[2]新店!F:F,0)</f>
        <v>0</v>
      </c>
      <c r="K163" s="4" t="e">
        <f>IF(H163="新店一阶段",LOOKUP(I163,[2]②判断标准!$M$9:$M$12,[2]②判断标准!$O$9:$O$12),0)</f>
        <v>#REF!</v>
      </c>
      <c r="L163" s="5">
        <f t="shared" si="31"/>
        <v>0</v>
      </c>
      <c r="M163" s="6">
        <f>_xlfn.XLOOKUP(E163,[2]新店!B:B,[2]新店!G:G,0)</f>
        <v>0</v>
      </c>
      <c r="N163" s="7" t="str">
        <f>LOOKUP(M163,[2]②判断标准!$M$1:$M$4,[2]②判断标准!$O$1:$O$4)</f>
        <v>同老店</v>
      </c>
      <c r="O163" s="6">
        <f>_xlfn.XLOOKUP(E163,[2]新店!B:B,[2]新店!H:H,0)</f>
        <v>0</v>
      </c>
      <c r="P163" s="6">
        <f t="shared" si="32"/>
        <v>0</v>
      </c>
      <c r="Q163" s="2">
        <f>_xlfn.XLOOKUP(E163,[2]考勤!D:D,[2]考勤!AM:AM,0)</f>
        <v>0</v>
      </c>
      <c r="S163" s="2">
        <f t="shared" si="26"/>
        <v>0</v>
      </c>
      <c r="T163" s="2">
        <v>0</v>
      </c>
      <c r="U163" s="2">
        <v>0</v>
      </c>
      <c r="V163" s="2">
        <v>0</v>
      </c>
      <c r="W163" s="32">
        <f>_xlfn.XLOOKUP(E163,[2]项目数!C:C,[2]项目数!E:E,0)</f>
        <v>0</v>
      </c>
      <c r="X163" s="32">
        <f>_xlfn.XLOOKUP(E163,[2]项目数!C:C,[2]项目数!D:D,0)</f>
        <v>0</v>
      </c>
      <c r="Y163" s="2">
        <f>_xlfn.XLOOKUP(E163,[2]项目数!C:C,[2]项目数!F:F,0)</f>
        <v>0</v>
      </c>
      <c r="Z163" s="33" t="str">
        <f t="shared" si="27"/>
        <v>不属于战队</v>
      </c>
      <c r="AA163" s="33">
        <f t="shared" si="28"/>
        <v>0</v>
      </c>
      <c r="AB163" s="2">
        <f>_xlfn.XLOOKUP(F163,[2]战队统计表!A:A,[2]战队统计表!B:B,0)</f>
        <v>0</v>
      </c>
      <c r="AC163" s="2">
        <f t="shared" si="33"/>
        <v>1</v>
      </c>
      <c r="AD163" s="8">
        <f>IF(AC163="",_xlfn.XLOOKUP(F163,[2]战队统计表!A:A,[2]战队统计表!D:D,0),0)</f>
        <v>0</v>
      </c>
      <c r="AE163" s="34">
        <f>IF(AND(E163="T区",E163="门店T区"),"",IF(AC163="",0,LOOKUP(S163,[2]②判断标准!$B$16:$B$20,[2]②判断标准!$D$16:$D$20)))</f>
        <v>0</v>
      </c>
      <c r="AF163" s="34">
        <f t="shared" si="29"/>
        <v>0</v>
      </c>
      <c r="AG163" s="9" t="e">
        <f t="shared" si="34"/>
        <v>#REF!</v>
      </c>
      <c r="AH163" s="35">
        <f t="shared" si="35"/>
        <v>0</v>
      </c>
      <c r="AI163" s="9" t="e">
        <f t="shared" si="36"/>
        <v>#REF!</v>
      </c>
      <c r="AJ163" s="36">
        <f>IF(AA163=1,IFERROR(S163/VLOOKUP(F163,[2]战队统计表!A:C,3,0),0),0)</f>
        <v>0</v>
      </c>
      <c r="AK163" s="34" t="str">
        <f t="shared" si="30"/>
        <v/>
      </c>
      <c r="AL163" s="2" t="str">
        <f>IF(D163="顾问",_xlfn.XLOOKUP(F163,[2]战队统计表!A:A,[2]战队统计表!H:H,0),"")</f>
        <v/>
      </c>
    </row>
    <row r="164" spans="1:38" ht="16.5" x14ac:dyDescent="0.2">
      <c r="A164" s="28" t="s">
        <v>30</v>
      </c>
      <c r="B164" s="29" t="s">
        <v>198</v>
      </c>
      <c r="C164" s="38" t="s">
        <v>42</v>
      </c>
      <c r="D164" s="39" t="s">
        <v>42</v>
      </c>
      <c r="E164" s="39" t="s">
        <v>42</v>
      </c>
      <c r="F164" s="2" t="str">
        <f t="shared" si="25"/>
        <v>鹭岛+门店T区</v>
      </c>
      <c r="G164" s="2" t="str">
        <f>IFERROR(_xlfn.XLOOKUP(B164,#REF!,#REF!,0),"")</f>
        <v/>
      </c>
      <c r="H164" s="3" t="e">
        <f>_xlfn.XLOOKUP(B164,#REF!,#REF!,0)</f>
        <v>#REF!</v>
      </c>
      <c r="I164" s="3">
        <f>_xlfn.XLOOKUP(E164,[2]新店!B:B,[2]新店!E:E,0)</f>
        <v>0</v>
      </c>
      <c r="J164" s="3">
        <f>_xlfn.XLOOKUP(E164,[2]新店!B:B,[2]新店!F:F,0)</f>
        <v>0</v>
      </c>
      <c r="K164" s="4" t="e">
        <f>IF(H164="新店一阶段",LOOKUP(I164,[2]②判断标准!$M$9:$M$12,[2]②判断标准!$O$9:$O$12),0)</f>
        <v>#REF!</v>
      </c>
      <c r="L164" s="5">
        <f t="shared" si="31"/>
        <v>-200.97</v>
      </c>
      <c r="M164" s="6">
        <f>_xlfn.XLOOKUP(E164,[2]新店!B:B,[2]新店!G:G,0)</f>
        <v>0</v>
      </c>
      <c r="N164" s="7" t="str">
        <f>LOOKUP(M164,[2]②判断标准!$M$1:$M$4,[2]②判断标准!$O$1:$O$4)</f>
        <v>同老店</v>
      </c>
      <c r="O164" s="6">
        <f>_xlfn.XLOOKUP(E164,[2]新店!B:B,[2]新店!H:H,0)</f>
        <v>0</v>
      </c>
      <c r="P164" s="6">
        <f t="shared" si="32"/>
        <v>-200.97</v>
      </c>
      <c r="Q164" s="2">
        <f>_xlfn.XLOOKUP(E164,[2]考勤!D:D,[2]考勤!AM:AM,0)</f>
        <v>0</v>
      </c>
      <c r="S164" s="2">
        <f t="shared" si="26"/>
        <v>0</v>
      </c>
      <c r="T164" s="2">
        <v>-200.97</v>
      </c>
      <c r="U164" s="2">
        <v>200.97</v>
      </c>
      <c r="V164" s="2">
        <v>0</v>
      </c>
      <c r="W164" s="32">
        <f>_xlfn.XLOOKUP(E164,[2]项目数!C:C,[2]项目数!E:E,0)</f>
        <v>0</v>
      </c>
      <c r="X164" s="32">
        <f>_xlfn.XLOOKUP(E164,[2]项目数!C:C,[2]项目数!D:D,0)</f>
        <v>0</v>
      </c>
      <c r="Y164" s="2">
        <f>_xlfn.XLOOKUP(E164,[2]项目数!C:C,[2]项目数!F:F,0)</f>
        <v>0</v>
      </c>
      <c r="Z164" s="33">
        <f t="shared" si="27"/>
        <v>1</v>
      </c>
      <c r="AA164" s="33">
        <f t="shared" si="28"/>
        <v>0</v>
      </c>
      <c r="AB164" s="2">
        <f>_xlfn.XLOOKUP(F164,[2]战队统计表!A:A,[2]战队统计表!B:B,0)</f>
        <v>0</v>
      </c>
      <c r="AC164" s="2">
        <f t="shared" si="33"/>
        <v>1</v>
      </c>
      <c r="AD164" s="8">
        <f>IF(AC164="",_xlfn.XLOOKUP(F164,[2]战队统计表!A:A,[2]战队统计表!D:D,0),0)</f>
        <v>0</v>
      </c>
      <c r="AE164" s="34">
        <f>IF(AND(E164="T区",E164="门店T区"),"",IF(AC164="",0,LOOKUP(S164,[2]②判断标准!$B$16:$B$20,[2]②判断标准!$D$16:$D$20)))</f>
        <v>0</v>
      </c>
      <c r="AF164" s="34">
        <f t="shared" si="29"/>
        <v>0</v>
      </c>
      <c r="AG164" s="9" t="e">
        <f t="shared" si="34"/>
        <v>#REF!</v>
      </c>
      <c r="AH164" s="35">
        <f t="shared" si="35"/>
        <v>0</v>
      </c>
      <c r="AI164" s="9" t="e">
        <f t="shared" si="36"/>
        <v>#REF!</v>
      </c>
      <c r="AJ164" s="36">
        <f>IF(AA164=1,IFERROR(S164/VLOOKUP(F164,[2]战队统计表!A:C,3,0),0),0)</f>
        <v>0</v>
      </c>
      <c r="AK164" s="34" t="str">
        <f t="shared" si="30"/>
        <v/>
      </c>
      <c r="AL164" s="2" t="str">
        <f>IF(D164="顾问",_xlfn.XLOOKUP(F164,[2]战队统计表!A:A,[2]战队统计表!H:H,0),"")</f>
        <v/>
      </c>
    </row>
    <row r="165" spans="1:38" ht="16.5" x14ac:dyDescent="0.2">
      <c r="A165" s="28" t="s">
        <v>30</v>
      </c>
      <c r="B165" s="29" t="s">
        <v>207</v>
      </c>
      <c r="C165" s="30" t="s">
        <v>208</v>
      </c>
      <c r="D165" s="31" t="s">
        <v>32</v>
      </c>
      <c r="E165" s="31" t="s">
        <v>209</v>
      </c>
      <c r="F165" s="2" t="str">
        <f t="shared" si="25"/>
        <v>南湖+招财队</v>
      </c>
      <c r="G165" s="2" t="str">
        <f>IFERROR(_xlfn.XLOOKUP(B165,#REF!,#REF!,0),"")</f>
        <v/>
      </c>
      <c r="H165" s="3" t="e">
        <f>_xlfn.XLOOKUP(B165,#REF!,#REF!,0)</f>
        <v>#REF!</v>
      </c>
      <c r="I165" s="3">
        <f>_xlfn.XLOOKUP(E165,[2]新店!B:B,[2]新店!E:E,0)</f>
        <v>0</v>
      </c>
      <c r="J165" s="3">
        <f>_xlfn.XLOOKUP(E165,[2]新店!B:B,[2]新店!F:F,0)</f>
        <v>0</v>
      </c>
      <c r="K165" s="4" t="e">
        <f>IF(H165="新店一阶段",LOOKUP(I165,[2]②判断标准!$M$9:$M$12,[2]②判断标准!$O$9:$O$12),0)</f>
        <v>#REF!</v>
      </c>
      <c r="L165" s="5">
        <f t="shared" si="31"/>
        <v>14193.2</v>
      </c>
      <c r="M165" s="6">
        <f>_xlfn.XLOOKUP(E165,[2]新店!B:B,[2]新店!G:G,0)</f>
        <v>0</v>
      </c>
      <c r="N165" s="7" t="str">
        <f>LOOKUP(M165,[2]②判断标准!$M$1:$M$4,[2]②判断标准!$O$1:$O$4)</f>
        <v>同老店</v>
      </c>
      <c r="O165" s="6">
        <f>_xlfn.XLOOKUP(E165,[2]新店!B:B,[2]新店!H:H,0)</f>
        <v>0</v>
      </c>
      <c r="P165" s="6">
        <f t="shared" si="32"/>
        <v>14193.2</v>
      </c>
      <c r="Q165" s="2">
        <f>_xlfn.XLOOKUP(E165,[2]考勤!D:D,[2]考勤!AM:AM,0)</f>
        <v>30</v>
      </c>
      <c r="S165" s="2">
        <f t="shared" si="26"/>
        <v>31929.200000000001</v>
      </c>
      <c r="T165" s="2">
        <v>14193.2</v>
      </c>
      <c r="U165" s="2">
        <v>16070</v>
      </c>
      <c r="V165" s="2">
        <v>1666</v>
      </c>
      <c r="W165" s="32">
        <f>_xlfn.XLOOKUP(E165,[2]项目数!C:C,[2]项目数!E:E,0)</f>
        <v>22856.79</v>
      </c>
      <c r="X165" s="32">
        <f>_xlfn.XLOOKUP(E165,[2]项目数!C:C,[2]项目数!D:D,0)</f>
        <v>112.5</v>
      </c>
      <c r="Y165" s="2">
        <f>_xlfn.XLOOKUP(E165,[2]项目数!C:C,[2]项目数!F:F,0)</f>
        <v>791</v>
      </c>
      <c r="Z165" s="33">
        <f t="shared" si="27"/>
        <v>1</v>
      </c>
      <c r="AA165" s="33">
        <f t="shared" si="28"/>
        <v>1</v>
      </c>
      <c r="AB165" s="2">
        <f>_xlfn.XLOOKUP(F165,[2]战队统计表!A:A,[2]战队统计表!B:B,0)</f>
        <v>2</v>
      </c>
      <c r="AC165" s="2" t="str">
        <f t="shared" si="33"/>
        <v/>
      </c>
      <c r="AD165" s="8">
        <f>IF(AC165="",_xlfn.XLOOKUP(F165,[2]战队统计表!A:A,[2]战队统计表!D:D,0),0)</f>
        <v>0.05</v>
      </c>
      <c r="AE165" s="34">
        <f>IF(AND(E165="T区",E165="门店T区"),"",IF(AC165="",0,LOOKUP(S165,[2]②判断标准!$B$16:$B$20,[2]②判断标准!$D$16:$D$20)))</f>
        <v>0</v>
      </c>
      <c r="AF165" s="34">
        <f t="shared" si="29"/>
        <v>0.05</v>
      </c>
      <c r="AG165" s="9" t="e">
        <f t="shared" si="34"/>
        <v>#REF!</v>
      </c>
      <c r="AH165" s="35">
        <f t="shared" si="35"/>
        <v>496.16125</v>
      </c>
      <c r="AI165" s="9" t="e">
        <f t="shared" si="36"/>
        <v>#REF!</v>
      </c>
      <c r="AJ165" s="36">
        <f>IF(AA165=1,IFERROR(S165/VLOOKUP(F165,[2]战队统计表!A:C,3,0),0),0)</f>
        <v>0.53079714662370969</v>
      </c>
      <c r="AK165" s="34">
        <f t="shared" si="30"/>
        <v>0.46920285337629025</v>
      </c>
      <c r="AL165" s="2">
        <f>IF(D165="顾问",_xlfn.XLOOKUP(F165,[2]战队统计表!A:A,[2]战队统计表!H:H,0),"")</f>
        <v>180.45999999999998</v>
      </c>
    </row>
    <row r="166" spans="1:38" ht="16.5" x14ac:dyDescent="0.2">
      <c r="A166" s="28" t="s">
        <v>30</v>
      </c>
      <c r="B166" s="29" t="s">
        <v>207</v>
      </c>
      <c r="C166" s="30" t="s">
        <v>208</v>
      </c>
      <c r="D166" s="31" t="s">
        <v>6</v>
      </c>
      <c r="E166" s="31" t="s">
        <v>210</v>
      </c>
      <c r="F166" s="2" t="str">
        <f t="shared" si="25"/>
        <v>南湖+招财队</v>
      </c>
      <c r="G166" s="2" t="str">
        <f>IFERROR(_xlfn.XLOOKUP(B166,#REF!,#REF!,0),"")</f>
        <v/>
      </c>
      <c r="H166" s="3" t="e">
        <f>_xlfn.XLOOKUP(B166,#REF!,#REF!,0)</f>
        <v>#REF!</v>
      </c>
      <c r="I166" s="3">
        <f>_xlfn.XLOOKUP(E166,[2]新店!B:B,[2]新店!E:E,0)</f>
        <v>0</v>
      </c>
      <c r="J166" s="3">
        <f>_xlfn.XLOOKUP(E166,[2]新店!B:B,[2]新店!F:F,0)</f>
        <v>0</v>
      </c>
      <c r="K166" s="4" t="e">
        <f>IF(H166="新店一阶段",LOOKUP(I166,[2]②判断标准!$M$9:$M$12,[2]②判断标准!$O$9:$O$12),0)</f>
        <v>#REF!</v>
      </c>
      <c r="L166" s="5">
        <f t="shared" si="31"/>
        <v>5069.7</v>
      </c>
      <c r="M166" s="6">
        <f>_xlfn.XLOOKUP(E166,[2]新店!B:B,[2]新店!G:G,0)</f>
        <v>0</v>
      </c>
      <c r="N166" s="7" t="str">
        <f>LOOKUP(M166,[2]②判断标准!$M$1:$M$4,[2]②判断标准!$O$1:$O$4)</f>
        <v>同老店</v>
      </c>
      <c r="O166" s="6">
        <f>_xlfn.XLOOKUP(E166,[2]新店!B:B,[2]新店!H:H,0)</f>
        <v>0</v>
      </c>
      <c r="P166" s="6">
        <f t="shared" si="32"/>
        <v>5069.7</v>
      </c>
      <c r="Q166" s="2">
        <f>_xlfn.XLOOKUP(E166,[2]考勤!D:D,[2]考勤!AM:AM,0)</f>
        <v>30</v>
      </c>
      <c r="S166" s="2">
        <f t="shared" si="26"/>
        <v>28224.100000000002</v>
      </c>
      <c r="T166" s="2">
        <v>5069.7</v>
      </c>
      <c r="U166" s="2">
        <v>21868.400000000001</v>
      </c>
      <c r="V166" s="2">
        <v>1286</v>
      </c>
      <c r="W166" s="32">
        <f>_xlfn.XLOOKUP(E166,[2]项目数!C:C,[2]项目数!E:E,0)</f>
        <v>17629.28</v>
      </c>
      <c r="X166" s="32">
        <f>_xlfn.XLOOKUP(E166,[2]项目数!C:C,[2]项目数!D:D,0)</f>
        <v>103</v>
      </c>
      <c r="Y166" s="2">
        <f>_xlfn.XLOOKUP(E166,[2]项目数!C:C,[2]项目数!F:F,0)</f>
        <v>1111</v>
      </c>
      <c r="Z166" s="33">
        <f t="shared" si="27"/>
        <v>1</v>
      </c>
      <c r="AA166" s="33">
        <f t="shared" si="28"/>
        <v>1</v>
      </c>
      <c r="AB166" s="2">
        <f>_xlfn.XLOOKUP(F166,[2]战队统计表!A:A,[2]战队统计表!B:B,0)</f>
        <v>2</v>
      </c>
      <c r="AC166" s="2" t="str">
        <f t="shared" si="33"/>
        <v/>
      </c>
      <c r="AD166" s="8">
        <f>IF(AC166="",_xlfn.XLOOKUP(F166,[2]战队统计表!A:A,[2]战队统计表!D:D,0),0)</f>
        <v>0.05</v>
      </c>
      <c r="AE166" s="34">
        <f>IF(AND(E166="T区",E166="门店T区"),"",IF(AC166="",0,LOOKUP(S166,[2]②判断标准!$B$16:$B$20,[2]②判断标准!$D$16:$D$20)))</f>
        <v>0</v>
      </c>
      <c r="AF166" s="34">
        <f t="shared" si="29"/>
        <v>0.05</v>
      </c>
      <c r="AG166" s="9" t="e">
        <f t="shared" si="34"/>
        <v>#REF!</v>
      </c>
      <c r="AH166" s="35">
        <f t="shared" si="35"/>
        <v>675.18685000000005</v>
      </c>
      <c r="AI166" s="9" t="e">
        <f t="shared" si="36"/>
        <v>#REF!</v>
      </c>
      <c r="AJ166" s="36">
        <f>IF(AA166=1,IFERROR(S166/VLOOKUP(F166,[2]战队统计表!A:C,3,0),0),0)</f>
        <v>0.46920285337629025</v>
      </c>
      <c r="AK166" s="34" t="str">
        <f t="shared" si="30"/>
        <v/>
      </c>
      <c r="AL166" s="2" t="str">
        <f>IF(D166="顾问",_xlfn.XLOOKUP(F166,[2]战队统计表!A:A,[2]战队统计表!H:H,0),"")</f>
        <v/>
      </c>
    </row>
    <row r="167" spans="1:38" ht="16.5" x14ac:dyDescent="0.2">
      <c r="A167" s="28" t="s">
        <v>30</v>
      </c>
      <c r="B167" s="29" t="s">
        <v>207</v>
      </c>
      <c r="C167" s="30" t="s">
        <v>36</v>
      </c>
      <c r="D167" s="31" t="s">
        <v>36</v>
      </c>
      <c r="E167" s="31" t="s">
        <v>36</v>
      </c>
      <c r="F167" s="2" t="str">
        <f t="shared" si="25"/>
        <v>南湖+T区</v>
      </c>
      <c r="G167" s="2" t="str">
        <f>IFERROR(_xlfn.XLOOKUP(B167,#REF!,#REF!,0),"")</f>
        <v/>
      </c>
      <c r="H167" s="3" t="e">
        <f>_xlfn.XLOOKUP(B167,#REF!,#REF!,0)</f>
        <v>#REF!</v>
      </c>
      <c r="I167" s="3">
        <f>_xlfn.XLOOKUP(E167,[2]新店!B:B,[2]新店!E:E,0)</f>
        <v>0</v>
      </c>
      <c r="J167" s="3">
        <f>_xlfn.XLOOKUP(E167,[2]新店!B:B,[2]新店!F:F,0)</f>
        <v>0</v>
      </c>
      <c r="K167" s="4" t="e">
        <f>IF(H167="新店一阶段",LOOKUP(I167,[2]②判断标准!$M$9:$M$12,[2]②判断标准!$O$9:$O$12),0)</f>
        <v>#REF!</v>
      </c>
      <c r="L167" s="5">
        <f t="shared" si="31"/>
        <v>0</v>
      </c>
      <c r="M167" s="6">
        <f>_xlfn.XLOOKUP(E167,[2]新店!B:B,[2]新店!G:G,0)</f>
        <v>0</v>
      </c>
      <c r="N167" s="7" t="str">
        <f>LOOKUP(M167,[2]②判断标准!$M$1:$M$4,[2]②判断标准!$O$1:$O$4)</f>
        <v>同老店</v>
      </c>
      <c r="O167" s="6">
        <f>_xlfn.XLOOKUP(E167,[2]新店!B:B,[2]新店!H:H,0)</f>
        <v>0</v>
      </c>
      <c r="P167" s="6">
        <f t="shared" si="32"/>
        <v>0</v>
      </c>
      <c r="Q167" s="2">
        <f>_xlfn.XLOOKUP(E167,[2]考勤!D:D,[2]考勤!AM:AM,0)</f>
        <v>0</v>
      </c>
      <c r="S167" s="2">
        <f t="shared" si="26"/>
        <v>0</v>
      </c>
      <c r="T167" s="2">
        <v>0</v>
      </c>
      <c r="U167" s="2">
        <v>0</v>
      </c>
      <c r="V167" s="2">
        <v>0</v>
      </c>
      <c r="W167" s="32">
        <f>_xlfn.XLOOKUP(E167,[2]项目数!C:C,[2]项目数!E:E,0)</f>
        <v>0</v>
      </c>
      <c r="X167" s="32">
        <f>_xlfn.XLOOKUP(E167,[2]项目数!C:C,[2]项目数!D:D,0)</f>
        <v>0</v>
      </c>
      <c r="Y167" s="2">
        <f>_xlfn.XLOOKUP(E167,[2]项目数!C:C,[2]项目数!F:F,0)</f>
        <v>0</v>
      </c>
      <c r="Z167" s="33" t="str">
        <f t="shared" si="27"/>
        <v>不属于战队</v>
      </c>
      <c r="AA167" s="33">
        <f t="shared" si="28"/>
        <v>0</v>
      </c>
      <c r="AB167" s="2">
        <f>_xlfn.XLOOKUP(F167,[2]战队统计表!A:A,[2]战队统计表!B:B,0)</f>
        <v>0</v>
      </c>
      <c r="AC167" s="2">
        <f t="shared" si="33"/>
        <v>1</v>
      </c>
      <c r="AD167" s="8">
        <f>IF(AC167="",_xlfn.XLOOKUP(F167,[2]战队统计表!A:A,[2]战队统计表!D:D,0),0)</f>
        <v>0</v>
      </c>
      <c r="AE167" s="34">
        <f>IF(AND(E167="T区",E167="门店T区"),"",IF(AC167="",0,LOOKUP(S167,[2]②判断标准!$B$16:$B$20,[2]②判断标准!$D$16:$D$20)))</f>
        <v>0</v>
      </c>
      <c r="AF167" s="34">
        <f t="shared" si="29"/>
        <v>0</v>
      </c>
      <c r="AG167" s="9" t="e">
        <f t="shared" si="34"/>
        <v>#REF!</v>
      </c>
      <c r="AH167" s="35">
        <f t="shared" si="35"/>
        <v>0</v>
      </c>
      <c r="AI167" s="9" t="e">
        <f t="shared" si="36"/>
        <v>#REF!</v>
      </c>
      <c r="AJ167" s="36">
        <f>IF(AA167=1,IFERROR(S167/VLOOKUP(F167,[2]战队统计表!A:C,3,0),0),0)</f>
        <v>0</v>
      </c>
      <c r="AK167" s="34" t="str">
        <f t="shared" si="30"/>
        <v/>
      </c>
      <c r="AL167" s="2" t="str">
        <f>IF(D167="顾问",_xlfn.XLOOKUP(F167,[2]战队统计表!A:A,[2]战队统计表!H:H,0),"")</f>
        <v/>
      </c>
    </row>
    <row r="168" spans="1:38" ht="16.5" x14ac:dyDescent="0.2">
      <c r="A168" s="28" t="s">
        <v>30</v>
      </c>
      <c r="B168" s="29" t="s">
        <v>207</v>
      </c>
      <c r="C168" s="30" t="s">
        <v>212</v>
      </c>
      <c r="D168" s="31" t="s">
        <v>32</v>
      </c>
      <c r="E168" s="31" t="s">
        <v>213</v>
      </c>
      <c r="F168" s="2" t="str">
        <f t="shared" si="25"/>
        <v>南湖+进宝队</v>
      </c>
      <c r="G168" s="2" t="str">
        <f>IFERROR(_xlfn.XLOOKUP(B168,#REF!,#REF!,0),"")</f>
        <v/>
      </c>
      <c r="H168" s="3" t="e">
        <f>_xlfn.XLOOKUP(B168,#REF!,#REF!,0)</f>
        <v>#REF!</v>
      </c>
      <c r="I168" s="3">
        <f>_xlfn.XLOOKUP(E168,[2]新店!B:B,[2]新店!E:E,0)</f>
        <v>0</v>
      </c>
      <c r="J168" s="3">
        <f>_xlfn.XLOOKUP(E168,[2]新店!B:B,[2]新店!F:F,0)</f>
        <v>0</v>
      </c>
      <c r="K168" s="4" t="e">
        <f>IF(H168="新店一阶段",LOOKUP(I168,[2]②判断标准!$M$9:$M$12,[2]②判断标准!$O$9:$O$12),0)</f>
        <v>#REF!</v>
      </c>
      <c r="L168" s="5">
        <f t="shared" si="31"/>
        <v>5910.7</v>
      </c>
      <c r="M168" s="6">
        <f>_xlfn.XLOOKUP(E168,[2]新店!B:B,[2]新店!G:G,0)</f>
        <v>0</v>
      </c>
      <c r="N168" s="7" t="str">
        <f>LOOKUP(M168,[2]②判断标准!$M$1:$M$4,[2]②判断标准!$O$1:$O$4)</f>
        <v>同老店</v>
      </c>
      <c r="O168" s="6">
        <f>_xlfn.XLOOKUP(E168,[2]新店!B:B,[2]新店!H:H,0)</f>
        <v>0</v>
      </c>
      <c r="P168" s="6">
        <f t="shared" si="32"/>
        <v>5910.7</v>
      </c>
      <c r="Q168" s="2">
        <f>_xlfn.XLOOKUP(E168,[2]考勤!D:D,[2]考勤!AM:AM,0)</f>
        <v>30</v>
      </c>
      <c r="S168" s="2">
        <f t="shared" si="26"/>
        <v>45966.7</v>
      </c>
      <c r="T168" s="2">
        <v>5910.7</v>
      </c>
      <c r="U168" s="2">
        <v>38456</v>
      </c>
      <c r="V168" s="2">
        <v>1600</v>
      </c>
      <c r="W168" s="32">
        <f>_xlfn.XLOOKUP(E168,[2]项目数!C:C,[2]项目数!E:E,0)</f>
        <v>10673.81</v>
      </c>
      <c r="X168" s="32">
        <f>_xlfn.XLOOKUP(E168,[2]项目数!C:C,[2]项目数!D:D,0)</f>
        <v>103</v>
      </c>
      <c r="Y168" s="2">
        <f>_xlfn.XLOOKUP(E168,[2]项目数!C:C,[2]项目数!F:F,0)</f>
        <v>945</v>
      </c>
      <c r="Z168" s="33">
        <f t="shared" si="27"/>
        <v>1</v>
      </c>
      <c r="AA168" s="33">
        <f t="shared" si="28"/>
        <v>1</v>
      </c>
      <c r="AB168" s="2">
        <f>_xlfn.XLOOKUP(F168,[2]战队统计表!A:A,[2]战队统计表!B:B,0)</f>
        <v>3</v>
      </c>
      <c r="AC168" s="2" t="str">
        <f t="shared" si="33"/>
        <v/>
      </c>
      <c r="AD168" s="8">
        <f>IF(AC168="",_xlfn.XLOOKUP(F168,[2]战队统计表!A:A,[2]战队统计表!D:D,0),0)</f>
        <v>0.04</v>
      </c>
      <c r="AE168" s="34">
        <f>IF(AND(E168="T区",E168="门店T区"),"",IF(AC168="",0,LOOKUP(S168,[2]②判断标准!$B$16:$B$20,[2]②判断标准!$D$16:$D$20)))</f>
        <v>0</v>
      </c>
      <c r="AF168" s="34">
        <f t="shared" si="29"/>
        <v>0.04</v>
      </c>
      <c r="AG168" s="9" t="e">
        <f t="shared" si="34"/>
        <v>#REF!</v>
      </c>
      <c r="AH168" s="35">
        <f t="shared" si="35"/>
        <v>949.86320000000001</v>
      </c>
      <c r="AI168" s="9" t="e">
        <f t="shared" si="36"/>
        <v>#REF!</v>
      </c>
      <c r="AJ168" s="36">
        <f>IF(AA168=1,IFERROR(S168/VLOOKUP(F168,[2]战队统计表!A:C,3,0),0),0)</f>
        <v>0.52629307137009751</v>
      </c>
      <c r="AK168" s="34">
        <f t="shared" si="30"/>
        <v>0.47370692862990249</v>
      </c>
      <c r="AL168" s="2">
        <f>IF(D168="顾问",_xlfn.XLOOKUP(F168,[2]战队统计表!A:A,[2]战队统计表!H:H,0),"")</f>
        <v>0</v>
      </c>
    </row>
    <row r="169" spans="1:38" ht="16.5" x14ac:dyDescent="0.2">
      <c r="A169" s="28" t="s">
        <v>30</v>
      </c>
      <c r="B169" s="29" t="s">
        <v>207</v>
      </c>
      <c r="C169" s="30" t="s">
        <v>212</v>
      </c>
      <c r="D169" s="31" t="s">
        <v>6</v>
      </c>
      <c r="E169" s="31" t="s">
        <v>214</v>
      </c>
      <c r="F169" s="2" t="str">
        <f t="shared" si="25"/>
        <v>南湖+进宝队</v>
      </c>
      <c r="G169" s="2" t="str">
        <f>IFERROR(_xlfn.XLOOKUP(B169,#REF!,#REF!,0),"")</f>
        <v/>
      </c>
      <c r="H169" s="3" t="e">
        <f>_xlfn.XLOOKUP(B169,#REF!,#REF!,0)</f>
        <v>#REF!</v>
      </c>
      <c r="I169" s="3">
        <f>_xlfn.XLOOKUP(E169,[2]新店!B:B,[2]新店!E:E,0)</f>
        <v>0</v>
      </c>
      <c r="J169" s="3">
        <f>_xlfn.XLOOKUP(E169,[2]新店!B:B,[2]新店!F:F,0)</f>
        <v>0</v>
      </c>
      <c r="K169" s="4" t="e">
        <f>IF(H169="新店一阶段",LOOKUP(I169,[2]②判断标准!$M$9:$M$12,[2]②判断标准!$O$9:$O$12),0)</f>
        <v>#REF!</v>
      </c>
      <c r="L169" s="5">
        <f t="shared" si="31"/>
        <v>9224.7000000000007</v>
      </c>
      <c r="M169" s="6">
        <f>_xlfn.XLOOKUP(E169,[2]新店!B:B,[2]新店!G:G,0)</f>
        <v>0</v>
      </c>
      <c r="N169" s="7" t="str">
        <f>LOOKUP(M169,[2]②判断标准!$M$1:$M$4,[2]②判断标准!$O$1:$O$4)</f>
        <v>同老店</v>
      </c>
      <c r="O169" s="6">
        <f>_xlfn.XLOOKUP(E169,[2]新店!B:B,[2]新店!H:H,0)</f>
        <v>0</v>
      </c>
      <c r="P169" s="6">
        <f t="shared" si="32"/>
        <v>9224.7000000000007</v>
      </c>
      <c r="Q169" s="2">
        <f>_xlfn.XLOOKUP(E169,[2]考勤!D:D,[2]考勤!AM:AM,0)</f>
        <v>30</v>
      </c>
      <c r="S169" s="2">
        <f t="shared" si="26"/>
        <v>19463.7</v>
      </c>
      <c r="T169" s="2">
        <v>9224.7000000000007</v>
      </c>
      <c r="U169" s="2">
        <v>9351</v>
      </c>
      <c r="V169" s="2">
        <v>888</v>
      </c>
      <c r="W169" s="32">
        <f>_xlfn.XLOOKUP(E169,[2]项目数!C:C,[2]项目数!E:E,0)</f>
        <v>18672.14</v>
      </c>
      <c r="X169" s="32">
        <f>_xlfn.XLOOKUP(E169,[2]项目数!C:C,[2]项目数!D:D,0)</f>
        <v>109</v>
      </c>
      <c r="Y169" s="2">
        <f>_xlfn.XLOOKUP(E169,[2]项目数!C:C,[2]项目数!F:F,0)</f>
        <v>1287</v>
      </c>
      <c r="Z169" s="33">
        <f t="shared" si="27"/>
        <v>1</v>
      </c>
      <c r="AA169" s="33">
        <f t="shared" si="28"/>
        <v>1</v>
      </c>
      <c r="AB169" s="2">
        <f>_xlfn.XLOOKUP(F169,[2]战队统计表!A:A,[2]战队统计表!B:B,0)</f>
        <v>3</v>
      </c>
      <c r="AC169" s="2" t="str">
        <f t="shared" si="33"/>
        <v/>
      </c>
      <c r="AD169" s="8">
        <f>IF(AC169="",_xlfn.XLOOKUP(F169,[2]战队统计表!A:A,[2]战队统计表!D:D,0),0)</f>
        <v>0.04</v>
      </c>
      <c r="AE169" s="34">
        <f>IF(AND(E169="T区",E169="门店T区"),"",IF(AC169="",0,LOOKUP(S169,[2]②判断标准!$B$16:$B$20,[2]②判断标准!$D$16:$D$20)))</f>
        <v>0</v>
      </c>
      <c r="AF169" s="34">
        <f t="shared" si="29"/>
        <v>0.04</v>
      </c>
      <c r="AG169" s="9" t="e">
        <f t="shared" si="34"/>
        <v>#REF!</v>
      </c>
      <c r="AH169" s="35">
        <f t="shared" si="35"/>
        <v>230.96970000000002</v>
      </c>
      <c r="AI169" s="9" t="e">
        <f t="shared" si="36"/>
        <v>#REF!</v>
      </c>
      <c r="AJ169" s="36">
        <f>IF(AA169=1,IFERROR(S169/VLOOKUP(F169,[2]战队统计表!A:C,3,0),0),0)</f>
        <v>0.22284850670651074</v>
      </c>
      <c r="AK169" s="34" t="str">
        <f t="shared" si="30"/>
        <v/>
      </c>
      <c r="AL169" s="2" t="str">
        <f>IF(D169="顾问",_xlfn.XLOOKUP(F169,[2]战队统计表!A:A,[2]战队统计表!H:H,0),"")</f>
        <v/>
      </c>
    </row>
    <row r="170" spans="1:38" ht="16.5" x14ac:dyDescent="0.2">
      <c r="A170" s="28" t="s">
        <v>30</v>
      </c>
      <c r="B170" s="29" t="s">
        <v>207</v>
      </c>
      <c r="C170" s="30" t="s">
        <v>212</v>
      </c>
      <c r="D170" s="31" t="s">
        <v>6</v>
      </c>
      <c r="E170" s="31" t="s">
        <v>215</v>
      </c>
      <c r="F170" s="2" t="str">
        <f t="shared" si="25"/>
        <v>南湖+进宝队</v>
      </c>
      <c r="G170" s="2" t="str">
        <f>IFERROR(_xlfn.XLOOKUP(B170,#REF!,#REF!,0),"")</f>
        <v/>
      </c>
      <c r="H170" s="3" t="e">
        <f>_xlfn.XLOOKUP(B170,#REF!,#REF!,0)</f>
        <v>#REF!</v>
      </c>
      <c r="I170" s="3">
        <f>_xlfn.XLOOKUP(E170,[2]新店!B:B,[2]新店!E:E,0)</f>
        <v>0</v>
      </c>
      <c r="J170" s="3">
        <f>_xlfn.XLOOKUP(E170,[2]新店!B:B,[2]新店!F:F,0)</f>
        <v>0</v>
      </c>
      <c r="K170" s="4" t="e">
        <f>IF(H170="新店一阶段",LOOKUP(I170,[2]②判断标准!$M$9:$M$12,[2]②判断标准!$O$9:$O$12),0)</f>
        <v>#REF!</v>
      </c>
      <c r="L170" s="5">
        <f t="shared" si="31"/>
        <v>6797.1</v>
      </c>
      <c r="M170" s="6">
        <f>_xlfn.XLOOKUP(E170,[2]新店!B:B,[2]新店!G:G,0)</f>
        <v>0</v>
      </c>
      <c r="N170" s="7" t="str">
        <f>LOOKUP(M170,[2]②判断标准!$M$1:$M$4,[2]②判断标准!$O$1:$O$4)</f>
        <v>同老店</v>
      </c>
      <c r="O170" s="6">
        <f>_xlfn.XLOOKUP(E170,[2]新店!B:B,[2]新店!H:H,0)</f>
        <v>0</v>
      </c>
      <c r="P170" s="6">
        <f t="shared" si="32"/>
        <v>6797.1</v>
      </c>
      <c r="Q170" s="2">
        <f>_xlfn.XLOOKUP(E170,[2]考勤!D:D,[2]考勤!AM:AM,0)</f>
        <v>30</v>
      </c>
      <c r="S170" s="2">
        <f t="shared" si="26"/>
        <v>21910.1</v>
      </c>
      <c r="T170" s="2">
        <v>6797.1</v>
      </c>
      <c r="U170" s="2">
        <v>15113</v>
      </c>
      <c r="V170" s="2">
        <v>0</v>
      </c>
      <c r="W170" s="32">
        <f>_xlfn.XLOOKUP(E170,[2]项目数!C:C,[2]项目数!E:E,0)</f>
        <v>8995.43</v>
      </c>
      <c r="X170" s="32">
        <f>_xlfn.XLOOKUP(E170,[2]项目数!C:C,[2]项目数!D:D,0)</f>
        <v>131.5</v>
      </c>
      <c r="Y170" s="2">
        <f>_xlfn.XLOOKUP(E170,[2]项目数!C:C,[2]项目数!F:F,0)</f>
        <v>1432</v>
      </c>
      <c r="Z170" s="33">
        <f t="shared" si="27"/>
        <v>1</v>
      </c>
      <c r="AA170" s="33">
        <f t="shared" si="28"/>
        <v>1</v>
      </c>
      <c r="AB170" s="2">
        <f>_xlfn.XLOOKUP(F170,[2]战队统计表!A:A,[2]战队统计表!B:B,0)</f>
        <v>3</v>
      </c>
      <c r="AC170" s="2" t="str">
        <f t="shared" si="33"/>
        <v/>
      </c>
      <c r="AD170" s="8">
        <f>IF(AC170="",_xlfn.XLOOKUP(F170,[2]战队统计表!A:A,[2]战队统计表!D:D,0),0)</f>
        <v>0.04</v>
      </c>
      <c r="AE170" s="34">
        <f>IF(AND(E170="T区",E170="门店T区"),"",IF(AC170="",0,LOOKUP(S170,[2]②判断标准!$B$16:$B$20,[2]②判断标准!$D$16:$D$20)))</f>
        <v>0</v>
      </c>
      <c r="AF170" s="34">
        <f t="shared" si="29"/>
        <v>0.04</v>
      </c>
      <c r="AG170" s="9" t="e">
        <f t="shared" si="34"/>
        <v>#REF!</v>
      </c>
      <c r="AH170" s="35">
        <f t="shared" si="35"/>
        <v>373.29110000000003</v>
      </c>
      <c r="AI170" s="9" t="e">
        <f t="shared" si="36"/>
        <v>#REF!</v>
      </c>
      <c r="AJ170" s="36">
        <f>IF(AA170=1,IFERROR(S170/VLOOKUP(F170,[2]战队统计表!A:C,3,0),0),0)</f>
        <v>0.25085842192339175</v>
      </c>
      <c r="AK170" s="34" t="str">
        <f t="shared" si="30"/>
        <v/>
      </c>
      <c r="AL170" s="2" t="str">
        <f>IF(D170="顾问",_xlfn.XLOOKUP(F170,[2]战队统计表!A:A,[2]战队统计表!H:H,0),"")</f>
        <v/>
      </c>
    </row>
    <row r="171" spans="1:38" ht="16.5" x14ac:dyDescent="0.2">
      <c r="A171" s="28" t="s">
        <v>30</v>
      </c>
      <c r="B171" s="29" t="str">
        <f>B170</f>
        <v>南湖</v>
      </c>
      <c r="C171" s="30" t="s">
        <v>36</v>
      </c>
      <c r="D171" s="31" t="s">
        <v>36</v>
      </c>
      <c r="E171" s="31" t="s">
        <v>36</v>
      </c>
      <c r="F171" s="2" t="str">
        <f t="shared" si="25"/>
        <v>南湖+T区</v>
      </c>
      <c r="G171" s="2" t="str">
        <f>IFERROR(_xlfn.XLOOKUP(B171,#REF!,#REF!,0),"")</f>
        <v/>
      </c>
      <c r="H171" s="3" t="e">
        <f>_xlfn.XLOOKUP(B171,#REF!,#REF!,0)</f>
        <v>#REF!</v>
      </c>
      <c r="I171" s="3">
        <f>_xlfn.XLOOKUP(E171,[2]新店!B:B,[2]新店!E:E,0)</f>
        <v>0</v>
      </c>
      <c r="J171" s="3">
        <f>_xlfn.XLOOKUP(E171,[2]新店!B:B,[2]新店!F:F,0)</f>
        <v>0</v>
      </c>
      <c r="K171" s="4" t="e">
        <f>IF(H171="新店一阶段",LOOKUP(I171,[2]②判断标准!$M$9:$M$12,[2]②判断标准!$O$9:$O$12),0)</f>
        <v>#REF!</v>
      </c>
      <c r="L171" s="5">
        <f t="shared" si="31"/>
        <v>0</v>
      </c>
      <c r="M171" s="6">
        <f>_xlfn.XLOOKUP(E171,[2]新店!B:B,[2]新店!G:G,0)</f>
        <v>0</v>
      </c>
      <c r="N171" s="7" t="str">
        <f>LOOKUP(M171,[2]②判断标准!$M$1:$M$4,[2]②判断标准!$O$1:$O$4)</f>
        <v>同老店</v>
      </c>
      <c r="O171" s="6">
        <f>_xlfn.XLOOKUP(E171,[2]新店!B:B,[2]新店!H:H,0)</f>
        <v>0</v>
      </c>
      <c r="P171" s="6">
        <f t="shared" si="32"/>
        <v>0</v>
      </c>
      <c r="Q171" s="2">
        <f>_xlfn.XLOOKUP(E171,[2]考勤!D:D,[2]考勤!AM:AM,0)</f>
        <v>0</v>
      </c>
      <c r="S171" s="2">
        <f t="shared" si="26"/>
        <v>0</v>
      </c>
      <c r="T171" s="2">
        <v>0</v>
      </c>
      <c r="U171" s="2">
        <v>0</v>
      </c>
      <c r="V171" s="2">
        <v>0</v>
      </c>
      <c r="W171" s="32">
        <f>_xlfn.XLOOKUP(E171,[2]项目数!C:C,[2]项目数!E:E,0)</f>
        <v>0</v>
      </c>
      <c r="X171" s="32">
        <f>_xlfn.XLOOKUP(E171,[2]项目数!C:C,[2]项目数!D:D,0)</f>
        <v>0</v>
      </c>
      <c r="Y171" s="2">
        <f>_xlfn.XLOOKUP(E171,[2]项目数!C:C,[2]项目数!F:F,0)</f>
        <v>0</v>
      </c>
      <c r="Z171" s="33" t="str">
        <f t="shared" si="27"/>
        <v>不属于战队</v>
      </c>
      <c r="AA171" s="33">
        <f t="shared" si="28"/>
        <v>0</v>
      </c>
      <c r="AB171" s="2">
        <f>_xlfn.XLOOKUP(F171,[2]战队统计表!A:A,[2]战队统计表!B:B,0)</f>
        <v>0</v>
      </c>
      <c r="AC171" s="2">
        <f t="shared" si="33"/>
        <v>1</v>
      </c>
      <c r="AD171" s="8">
        <f>IF(AC171="",_xlfn.XLOOKUP(F171,[2]战队统计表!A:A,[2]战队统计表!D:D,0),0)</f>
        <v>0</v>
      </c>
      <c r="AE171" s="34">
        <f>IF(AND(E171="T区",E171="门店T区"),"",IF(AC171="",0,LOOKUP(S171,[2]②判断标准!$B$16:$B$20,[2]②判断标准!$D$16:$D$20)))</f>
        <v>0</v>
      </c>
      <c r="AF171" s="34">
        <f t="shared" si="29"/>
        <v>0</v>
      </c>
      <c r="AG171" s="9" t="e">
        <f t="shared" si="34"/>
        <v>#REF!</v>
      </c>
      <c r="AH171" s="35">
        <f t="shared" si="35"/>
        <v>0</v>
      </c>
      <c r="AI171" s="9" t="e">
        <f t="shared" si="36"/>
        <v>#REF!</v>
      </c>
      <c r="AJ171" s="36">
        <f>IF(AA171=1,IFERROR(S171/VLOOKUP(F171,[2]战队统计表!A:C,3,0),0),0)</f>
        <v>0</v>
      </c>
      <c r="AK171" s="34" t="str">
        <f t="shared" si="30"/>
        <v/>
      </c>
      <c r="AL171" s="2" t="str">
        <f>IF(D171="顾问",_xlfn.XLOOKUP(F171,[2]战队统计表!A:A,[2]战队统计表!H:H,0),"")</f>
        <v/>
      </c>
    </row>
    <row r="172" spans="1:38" ht="16.5" x14ac:dyDescent="0.2">
      <c r="A172" s="28" t="s">
        <v>30</v>
      </c>
      <c r="B172" s="29" t="str">
        <f>B171</f>
        <v>南湖</v>
      </c>
      <c r="C172" s="30" t="s">
        <v>53</v>
      </c>
      <c r="D172" s="31" t="s">
        <v>6</v>
      </c>
      <c r="E172" s="31" t="s">
        <v>216</v>
      </c>
      <c r="F172" s="2" t="str">
        <f t="shared" si="25"/>
        <v>南湖+单人</v>
      </c>
      <c r="G172" s="2" t="str">
        <f>IFERROR(_xlfn.XLOOKUP(B172,#REF!,#REF!,0),"")</f>
        <v/>
      </c>
      <c r="H172" s="3" t="e">
        <f>_xlfn.XLOOKUP(B172,#REF!,#REF!,0)</f>
        <v>#REF!</v>
      </c>
      <c r="I172" s="3">
        <f>_xlfn.XLOOKUP(E172,[2]新店!B:B,[2]新店!E:E,0)</f>
        <v>0</v>
      </c>
      <c r="J172" s="3">
        <f>_xlfn.XLOOKUP(E172,[2]新店!B:B,[2]新店!F:F,0)</f>
        <v>0</v>
      </c>
      <c r="K172" s="4" t="e">
        <f>IF(H172="新店一阶段",LOOKUP(I172,[2]②判断标准!$M$9:$M$12,[2]②判断标准!$O$9:$O$12),0)</f>
        <v>#REF!</v>
      </c>
      <c r="L172" s="5">
        <f t="shared" si="31"/>
        <v>213.2</v>
      </c>
      <c r="M172" s="6">
        <f>_xlfn.XLOOKUP(E172,[2]新店!B:B,[2]新店!G:G,0)</f>
        <v>0</v>
      </c>
      <c r="N172" s="7" t="str">
        <f>LOOKUP(M172,[2]②判断标准!$M$1:$M$4,[2]②判断标准!$O$1:$O$4)</f>
        <v>同老店</v>
      </c>
      <c r="O172" s="6">
        <f>_xlfn.XLOOKUP(E172,[2]新店!B:B,[2]新店!H:H,0)</f>
        <v>0</v>
      </c>
      <c r="P172" s="6">
        <f t="shared" si="32"/>
        <v>213.2</v>
      </c>
      <c r="Q172" s="2">
        <f>_xlfn.XLOOKUP(E172,[2]考勤!D:D,[2]考勤!AM:AM,0)</f>
        <v>10</v>
      </c>
      <c r="S172" s="2">
        <f t="shared" si="26"/>
        <v>213.2</v>
      </c>
      <c r="T172" s="2">
        <v>213.2</v>
      </c>
      <c r="U172" s="2">
        <v>0</v>
      </c>
      <c r="V172" s="2">
        <v>0</v>
      </c>
      <c r="W172" s="32">
        <f>_xlfn.XLOOKUP(E172,[2]项目数!C:C,[2]项目数!E:E,0)</f>
        <v>1527.55</v>
      </c>
      <c r="X172" s="32">
        <f>_xlfn.XLOOKUP(E172,[2]项目数!C:C,[2]项目数!D:D,0)</f>
        <v>25</v>
      </c>
      <c r="Y172" s="2">
        <f>_xlfn.XLOOKUP(E172,[2]项目数!C:C,[2]项目数!F:F,0)</f>
        <v>317</v>
      </c>
      <c r="Z172" s="33" t="str">
        <f t="shared" si="27"/>
        <v>单人</v>
      </c>
      <c r="AA172" s="33">
        <f t="shared" si="28"/>
        <v>0</v>
      </c>
      <c r="AB172" s="2">
        <f>_xlfn.XLOOKUP(F172,[2]战队统计表!A:A,[2]战队统计表!B:B,0)</f>
        <v>0</v>
      </c>
      <c r="AC172" s="2">
        <f t="shared" si="33"/>
        <v>1</v>
      </c>
      <c r="AD172" s="8">
        <f>IF(AC172="",_xlfn.XLOOKUP(F172,[2]战队统计表!A:A,[2]战队统计表!D:D,0),0)</f>
        <v>0</v>
      </c>
      <c r="AE172" s="34">
        <f>IF(AND(E172="T区",E172="门店T区"),"",IF(AC172="",0,LOOKUP(S172,[2]②判断标准!$B$16:$B$20,[2]②判断标准!$D$16:$D$20)))</f>
        <v>0</v>
      </c>
      <c r="AF172" s="34">
        <f t="shared" si="29"/>
        <v>0</v>
      </c>
      <c r="AG172" s="9" t="e">
        <f t="shared" si="34"/>
        <v>#REF!</v>
      </c>
      <c r="AH172" s="35">
        <f t="shared" si="35"/>
        <v>0</v>
      </c>
      <c r="AI172" s="9" t="e">
        <f t="shared" si="36"/>
        <v>#REF!</v>
      </c>
      <c r="AJ172" s="36">
        <f>IF(AA172=1,IFERROR(S172/VLOOKUP(F172,[2]战队统计表!A:C,3,0),0),0)</f>
        <v>0</v>
      </c>
      <c r="AK172" s="34" t="str">
        <f t="shared" si="30"/>
        <v/>
      </c>
      <c r="AL172" s="2" t="str">
        <f>IF(D172="顾问",_xlfn.XLOOKUP(F172,[2]战队统计表!A:A,[2]战队统计表!H:H,0),"")</f>
        <v/>
      </c>
    </row>
    <row r="173" spans="1:38" ht="16.5" x14ac:dyDescent="0.2">
      <c r="A173" s="28" t="s">
        <v>30</v>
      </c>
      <c r="B173" s="29" t="s">
        <v>207</v>
      </c>
      <c r="C173" s="38" t="s">
        <v>42</v>
      </c>
      <c r="D173" s="39" t="s">
        <v>42</v>
      </c>
      <c r="E173" s="39" t="s">
        <v>42</v>
      </c>
      <c r="F173" s="2" t="str">
        <f t="shared" si="25"/>
        <v>南湖+门店T区</v>
      </c>
      <c r="G173" s="2" t="str">
        <f>IFERROR(_xlfn.XLOOKUP(B173,#REF!,#REF!,0),"")</f>
        <v/>
      </c>
      <c r="H173" s="3" t="e">
        <f>_xlfn.XLOOKUP(B173,#REF!,#REF!,0)</f>
        <v>#REF!</v>
      </c>
      <c r="I173" s="3">
        <f>_xlfn.XLOOKUP(E173,[2]新店!B:B,[2]新店!E:E,0)</f>
        <v>0</v>
      </c>
      <c r="J173" s="3">
        <f>_xlfn.XLOOKUP(E173,[2]新店!B:B,[2]新店!F:F,0)</f>
        <v>0</v>
      </c>
      <c r="K173" s="4" t="e">
        <f>IF(H173="新店一阶段",LOOKUP(I173,[2]②判断标准!$M$9:$M$12,[2]②判断标准!$O$9:$O$12),0)</f>
        <v>#REF!</v>
      </c>
      <c r="L173" s="5">
        <f t="shared" si="31"/>
        <v>0</v>
      </c>
      <c r="M173" s="6">
        <f>_xlfn.XLOOKUP(E173,[2]新店!B:B,[2]新店!G:G,0)</f>
        <v>0</v>
      </c>
      <c r="N173" s="7" t="str">
        <f>LOOKUP(M173,[2]②判断标准!$M$1:$M$4,[2]②判断标准!$O$1:$O$4)</f>
        <v>同老店</v>
      </c>
      <c r="O173" s="6">
        <f>_xlfn.XLOOKUP(E173,[2]新店!B:B,[2]新店!H:H,0)</f>
        <v>0</v>
      </c>
      <c r="P173" s="6">
        <f t="shared" si="32"/>
        <v>0</v>
      </c>
      <c r="Q173" s="2">
        <f>_xlfn.XLOOKUP(E173,[2]考勤!D:D,[2]考勤!AM:AM,0)</f>
        <v>0</v>
      </c>
      <c r="S173" s="2">
        <f t="shared" si="26"/>
        <v>0</v>
      </c>
      <c r="T173" s="2">
        <v>0</v>
      </c>
      <c r="U173" s="2">
        <v>0</v>
      </c>
      <c r="V173" s="2">
        <v>0</v>
      </c>
      <c r="W173" s="32">
        <f>_xlfn.XLOOKUP(E173,[2]项目数!C:C,[2]项目数!E:E,0)</f>
        <v>0</v>
      </c>
      <c r="X173" s="32">
        <f>_xlfn.XLOOKUP(E173,[2]项目数!C:C,[2]项目数!D:D,0)</f>
        <v>0</v>
      </c>
      <c r="Y173" s="2">
        <f>_xlfn.XLOOKUP(E173,[2]项目数!C:C,[2]项目数!F:F,0)</f>
        <v>0</v>
      </c>
      <c r="Z173" s="33">
        <f t="shared" si="27"/>
        <v>1</v>
      </c>
      <c r="AA173" s="33">
        <f t="shared" si="28"/>
        <v>0</v>
      </c>
      <c r="AB173" s="2">
        <f>_xlfn.XLOOKUP(F173,[2]战队统计表!A:A,[2]战队统计表!B:B,0)</f>
        <v>0</v>
      </c>
      <c r="AC173" s="2">
        <f t="shared" si="33"/>
        <v>1</v>
      </c>
      <c r="AD173" s="8">
        <f>IF(AC173="",_xlfn.XLOOKUP(F173,[2]战队统计表!A:A,[2]战队统计表!D:D,0),0)</f>
        <v>0</v>
      </c>
      <c r="AE173" s="34">
        <f>IF(AND(E173="T区",E173="门店T区"),"",IF(AC173="",0,LOOKUP(S173,[2]②判断标准!$B$16:$B$20,[2]②判断标准!$D$16:$D$20)))</f>
        <v>0</v>
      </c>
      <c r="AF173" s="34">
        <f t="shared" si="29"/>
        <v>0</v>
      </c>
      <c r="AG173" s="9" t="e">
        <f t="shared" si="34"/>
        <v>#REF!</v>
      </c>
      <c r="AH173" s="35">
        <f t="shared" si="35"/>
        <v>0</v>
      </c>
      <c r="AI173" s="9" t="e">
        <f t="shared" si="36"/>
        <v>#REF!</v>
      </c>
      <c r="AJ173" s="36">
        <f>IF(AA173=1,IFERROR(S173/VLOOKUP(F173,[2]战队统计表!A:C,3,0),0),0)</f>
        <v>0</v>
      </c>
      <c r="AK173" s="34" t="str">
        <f t="shared" si="30"/>
        <v/>
      </c>
      <c r="AL173" s="2" t="str">
        <f>IF(D173="顾问",_xlfn.XLOOKUP(F173,[2]战队统计表!A:A,[2]战队统计表!H:H,0),"")</f>
        <v/>
      </c>
    </row>
    <row r="174" spans="1:38" ht="16.5" x14ac:dyDescent="0.2">
      <c r="A174" s="28" t="s">
        <v>30</v>
      </c>
      <c r="B174" s="29" t="s">
        <v>217</v>
      </c>
      <c r="C174" s="30" t="s">
        <v>49</v>
      </c>
      <c r="D174" s="31" t="s">
        <v>32</v>
      </c>
      <c r="E174" s="31" t="s">
        <v>218</v>
      </c>
      <c r="F174" s="2" t="str">
        <f t="shared" si="25"/>
        <v>荣华北路+飞跃队</v>
      </c>
      <c r="G174" s="2" t="str">
        <f>IFERROR(_xlfn.XLOOKUP(B174,#REF!,#REF!,0),"")</f>
        <v/>
      </c>
      <c r="H174" s="3" t="e">
        <f>_xlfn.XLOOKUP(B174,#REF!,#REF!,0)</f>
        <v>#REF!</v>
      </c>
      <c r="I174" s="3">
        <f>_xlfn.XLOOKUP(E174,[2]新店!B:B,[2]新店!E:E,0)</f>
        <v>0</v>
      </c>
      <c r="J174" s="3">
        <f>_xlfn.XLOOKUP(E174,[2]新店!B:B,[2]新店!F:F,0)</f>
        <v>0</v>
      </c>
      <c r="K174" s="4" t="e">
        <f>IF(H174="新店一阶段",LOOKUP(I174,[2]②判断标准!$M$9:$M$12,[2]②判断标准!$O$9:$O$12),0)</f>
        <v>#REF!</v>
      </c>
      <c r="L174" s="5">
        <f t="shared" si="31"/>
        <v>18841</v>
      </c>
      <c r="M174" s="6">
        <f>_xlfn.XLOOKUP(E174,[2]新店!B:B,[2]新店!G:G,0)</f>
        <v>0</v>
      </c>
      <c r="N174" s="7" t="str">
        <f>LOOKUP(M174,[2]②判断标准!$M$1:$M$4,[2]②判断标准!$O$1:$O$4)</f>
        <v>同老店</v>
      </c>
      <c r="O174" s="6">
        <f>_xlfn.XLOOKUP(E174,[2]新店!B:B,[2]新店!H:H,0)</f>
        <v>0</v>
      </c>
      <c r="P174" s="6">
        <f t="shared" si="32"/>
        <v>18841</v>
      </c>
      <c r="Q174" s="2">
        <f>_xlfn.XLOOKUP(E174,[2]考勤!D:D,[2]考勤!AM:AM,0)</f>
        <v>30</v>
      </c>
      <c r="S174" s="2">
        <f t="shared" si="26"/>
        <v>71444.2</v>
      </c>
      <c r="T174" s="2">
        <v>18841</v>
      </c>
      <c r="U174" s="2">
        <v>52603.199999999997</v>
      </c>
      <c r="V174" s="2">
        <v>0</v>
      </c>
      <c r="W174" s="32">
        <f>_xlfn.XLOOKUP(E174,[2]项目数!C:C,[2]项目数!E:E,0)</f>
        <v>27954.27</v>
      </c>
      <c r="X174" s="32">
        <f>_xlfn.XLOOKUP(E174,[2]项目数!C:C,[2]项目数!D:D,0)</f>
        <v>110</v>
      </c>
      <c r="Y174" s="2">
        <f>_xlfn.XLOOKUP(E174,[2]项目数!C:C,[2]项目数!F:F,0)</f>
        <v>1425</v>
      </c>
      <c r="Z174" s="33">
        <f t="shared" si="27"/>
        <v>1</v>
      </c>
      <c r="AA174" s="33">
        <f t="shared" si="28"/>
        <v>1</v>
      </c>
      <c r="AB174" s="2">
        <f>_xlfn.XLOOKUP(F174,[2]战队统计表!A:A,[2]战队统计表!B:B,0)</f>
        <v>1</v>
      </c>
      <c r="AC174" s="2">
        <f t="shared" si="33"/>
        <v>1</v>
      </c>
      <c r="AD174" s="8">
        <f>IF(AC174="",_xlfn.XLOOKUP(F174,[2]战队统计表!A:A,[2]战队统计表!D:D,0),0)</f>
        <v>0</v>
      </c>
      <c r="AE174" s="34">
        <f>IF(AND(E174="T区",E174="门店T区"),"",IF(AC174="",0,LOOKUP(S174,[2]②判断标准!$B$16:$B$20,[2]②判断标准!$D$16:$D$20)))</f>
        <v>0.06</v>
      </c>
      <c r="AF174" s="34">
        <f t="shared" si="29"/>
        <v>0.06</v>
      </c>
      <c r="AG174" s="9" t="e">
        <f t="shared" si="34"/>
        <v>#REF!</v>
      </c>
      <c r="AH174" s="35">
        <f t="shared" si="35"/>
        <v>1948.9485599999998</v>
      </c>
      <c r="AI174" s="9" t="e">
        <f t="shared" si="36"/>
        <v>#REF!</v>
      </c>
      <c r="AJ174" s="36">
        <f>IF(AA174=1,IFERROR(S174/VLOOKUP(F174,[2]战队统计表!A:C,3,0),0),0)</f>
        <v>0</v>
      </c>
      <c r="AK174" s="34">
        <f t="shared" si="30"/>
        <v>0</v>
      </c>
      <c r="AL174" s="2">
        <f>IF(D174="顾问",_xlfn.XLOOKUP(F174,[2]战队统计表!A:A,[2]战队统计表!H:H,0),"")</f>
        <v>0</v>
      </c>
    </row>
    <row r="175" spans="1:38" ht="16.5" x14ac:dyDescent="0.2">
      <c r="A175" s="28" t="s">
        <v>30</v>
      </c>
      <c r="B175" s="29" t="s">
        <v>217</v>
      </c>
      <c r="C175" s="30" t="s">
        <v>49</v>
      </c>
      <c r="D175" s="31" t="s">
        <v>6</v>
      </c>
      <c r="E175" s="31" t="s">
        <v>341</v>
      </c>
      <c r="F175" s="2" t="str">
        <f t="shared" si="25"/>
        <v>荣华北路+飞跃队</v>
      </c>
      <c r="G175" s="2" t="str">
        <f>IFERROR(_xlfn.XLOOKUP(B175,#REF!,#REF!,0),"")</f>
        <v/>
      </c>
      <c r="H175" s="3" t="e">
        <f>_xlfn.XLOOKUP(B175,#REF!,#REF!,0)</f>
        <v>#REF!</v>
      </c>
      <c r="I175" s="3">
        <f>_xlfn.XLOOKUP(E175,[2]新店!B:B,[2]新店!E:E,0)</f>
        <v>0</v>
      </c>
      <c r="J175" s="3">
        <f>_xlfn.XLOOKUP(E175,[2]新店!B:B,[2]新店!F:F,0)</f>
        <v>0</v>
      </c>
      <c r="K175" s="4" t="e">
        <f>IF(H175="新店一阶段",LOOKUP(I175,[2]②判断标准!$M$9:$M$12,[2]②判断标准!$O$9:$O$12),0)</f>
        <v>#REF!</v>
      </c>
      <c r="L175" s="5">
        <f t="shared" si="31"/>
        <v>333</v>
      </c>
      <c r="M175" s="6">
        <f>_xlfn.XLOOKUP(E175,[2]新店!B:B,[2]新店!G:G,0)</f>
        <v>0</v>
      </c>
      <c r="N175" s="7" t="str">
        <f>LOOKUP(M175,[2]②判断标准!$M$1:$M$4,[2]②判断标准!$O$1:$O$4)</f>
        <v>同老店</v>
      </c>
      <c r="O175" s="6">
        <f>_xlfn.XLOOKUP(E175,[2]新店!B:B,[2]新店!H:H,0)</f>
        <v>0</v>
      </c>
      <c r="P175" s="6">
        <f t="shared" si="32"/>
        <v>333</v>
      </c>
      <c r="Q175" s="2">
        <f>_xlfn.XLOOKUP(E175,[2]考勤!D:D,[2]考勤!AM:AM,0)</f>
        <v>2</v>
      </c>
      <c r="S175" s="2">
        <f t="shared" si="26"/>
        <v>333</v>
      </c>
      <c r="T175" s="2">
        <v>333</v>
      </c>
      <c r="U175" s="2">
        <v>0</v>
      </c>
      <c r="V175" s="2">
        <v>0</v>
      </c>
      <c r="W175" s="32">
        <f>_xlfn.XLOOKUP(E175,[2]项目数!C:C,[2]项目数!E:E,0)</f>
        <v>145.6</v>
      </c>
      <c r="X175" s="32">
        <f>_xlfn.XLOOKUP(E175,[2]项目数!C:C,[2]项目数!D:D,0)</f>
        <v>4</v>
      </c>
      <c r="Y175" s="2">
        <f>_xlfn.XLOOKUP(E175,[2]项目数!C:C,[2]项目数!F:F,0)</f>
        <v>42</v>
      </c>
      <c r="Z175" s="33">
        <f t="shared" si="27"/>
        <v>1</v>
      </c>
      <c r="AA175" s="33">
        <f t="shared" si="28"/>
        <v>0</v>
      </c>
      <c r="AB175" s="2">
        <f>_xlfn.XLOOKUP(F175,[2]战队统计表!A:A,[2]战队统计表!B:B,0)</f>
        <v>1</v>
      </c>
      <c r="AC175" s="2">
        <f t="shared" si="33"/>
        <v>1</v>
      </c>
      <c r="AD175" s="8">
        <f>IF(AC175="",_xlfn.XLOOKUP(F175,[2]战队统计表!A:A,[2]战队统计表!D:D,0),0)</f>
        <v>0</v>
      </c>
      <c r="AE175" s="34">
        <f>IF(AND(E175="T区",E175="门店T区"),"",IF(AC175="",0,LOOKUP(S175,[2]②判断标准!$B$16:$B$20,[2]②判断标准!$D$16:$D$20)))</f>
        <v>0</v>
      </c>
      <c r="AF175" s="34">
        <f t="shared" si="29"/>
        <v>0</v>
      </c>
      <c r="AG175" s="9" t="e">
        <f t="shared" si="34"/>
        <v>#REF!</v>
      </c>
      <c r="AH175" s="35">
        <f t="shared" si="35"/>
        <v>0</v>
      </c>
      <c r="AI175" s="9" t="e">
        <f t="shared" si="36"/>
        <v>#REF!</v>
      </c>
      <c r="AJ175" s="36">
        <f>IF(AA175=1,IFERROR(S175/VLOOKUP(F175,[2]战队统计表!A:C,3,0),0),0)</f>
        <v>0</v>
      </c>
      <c r="AK175" s="34" t="str">
        <f t="shared" si="30"/>
        <v/>
      </c>
      <c r="AL175" s="2" t="str">
        <f>IF(D175="顾问",_xlfn.XLOOKUP(F175,[2]战队统计表!A:A,[2]战队统计表!H:H,0),"")</f>
        <v/>
      </c>
    </row>
    <row r="176" spans="1:38" ht="16.5" x14ac:dyDescent="0.2">
      <c r="A176" s="28" t="s">
        <v>30</v>
      </c>
      <c r="B176" s="29" t="s">
        <v>217</v>
      </c>
      <c r="C176" s="30" t="s">
        <v>49</v>
      </c>
      <c r="D176" s="31" t="s">
        <v>6</v>
      </c>
      <c r="E176" s="31" t="s">
        <v>219</v>
      </c>
      <c r="F176" s="2" t="str">
        <f t="shared" si="25"/>
        <v>荣华北路+飞跃队</v>
      </c>
      <c r="G176" s="2" t="str">
        <f>IFERROR(_xlfn.XLOOKUP(B176,#REF!,#REF!,0),"")</f>
        <v/>
      </c>
      <c r="H176" s="3" t="e">
        <f>_xlfn.XLOOKUP(B176,#REF!,#REF!,0)</f>
        <v>#REF!</v>
      </c>
      <c r="I176" s="3">
        <f>_xlfn.XLOOKUP(E176,[2]新店!B:B,[2]新店!E:E,0)</f>
        <v>0</v>
      </c>
      <c r="J176" s="3">
        <f>_xlfn.XLOOKUP(E176,[2]新店!B:B,[2]新店!F:F,0)</f>
        <v>0</v>
      </c>
      <c r="K176" s="4" t="e">
        <f>IF(H176="新店一阶段",LOOKUP(I176,[2]②判断标准!$M$9:$M$12,[2]②判断标准!$O$9:$O$12),0)</f>
        <v>#REF!</v>
      </c>
      <c r="L176" s="5">
        <f t="shared" si="31"/>
        <v>0</v>
      </c>
      <c r="M176" s="6">
        <f>_xlfn.XLOOKUP(E176,[2]新店!B:B,[2]新店!G:G,0)</f>
        <v>0</v>
      </c>
      <c r="N176" s="7" t="str">
        <f>LOOKUP(M176,[2]②判断标准!$M$1:$M$4,[2]②判断标准!$O$1:$O$4)</f>
        <v>同老店</v>
      </c>
      <c r="O176" s="6">
        <f>_xlfn.XLOOKUP(E176,[2]新店!B:B,[2]新店!H:H,0)</f>
        <v>0</v>
      </c>
      <c r="P176" s="6">
        <f t="shared" si="32"/>
        <v>0</v>
      </c>
      <c r="Q176" s="2">
        <f>_xlfn.XLOOKUP(E176,[2]考勤!D:D,[2]考勤!AM:AM,0)</f>
        <v>0</v>
      </c>
      <c r="S176" s="2">
        <f t="shared" si="26"/>
        <v>0</v>
      </c>
      <c r="T176" s="2">
        <v>0</v>
      </c>
      <c r="U176" s="2">
        <v>0</v>
      </c>
      <c r="V176" s="2">
        <v>0</v>
      </c>
      <c r="W176" s="32">
        <f>_xlfn.XLOOKUP(E176,[2]项目数!C:C,[2]项目数!E:E,0)</f>
        <v>287.16000000000003</v>
      </c>
      <c r="X176" s="32">
        <f>_xlfn.XLOOKUP(E176,[2]项目数!C:C,[2]项目数!D:D,0)</f>
        <v>5</v>
      </c>
      <c r="Y176" s="2">
        <f>_xlfn.XLOOKUP(E176,[2]项目数!C:C,[2]项目数!F:F,0)</f>
        <v>53</v>
      </c>
      <c r="Z176" s="33">
        <f t="shared" si="27"/>
        <v>1</v>
      </c>
      <c r="AA176" s="33">
        <f t="shared" si="28"/>
        <v>0</v>
      </c>
      <c r="AB176" s="2">
        <f>_xlfn.XLOOKUP(F176,[2]战队统计表!A:A,[2]战队统计表!B:B,0)</f>
        <v>1</v>
      </c>
      <c r="AC176" s="2">
        <f t="shared" si="33"/>
        <v>1</v>
      </c>
      <c r="AD176" s="8">
        <f>IF(AC176="",_xlfn.XLOOKUP(F176,[2]战队统计表!A:A,[2]战队统计表!D:D,0),0)</f>
        <v>0</v>
      </c>
      <c r="AE176" s="34">
        <f>IF(AND(E176="T区",E176="门店T区"),"",IF(AC176="",0,LOOKUP(S176,[2]②判断标准!$B$16:$B$20,[2]②判断标准!$D$16:$D$20)))</f>
        <v>0</v>
      </c>
      <c r="AF176" s="34">
        <f t="shared" si="29"/>
        <v>0</v>
      </c>
      <c r="AG176" s="9" t="e">
        <f t="shared" si="34"/>
        <v>#REF!</v>
      </c>
      <c r="AH176" s="35">
        <f t="shared" si="35"/>
        <v>0</v>
      </c>
      <c r="AI176" s="9" t="e">
        <f t="shared" si="36"/>
        <v>#REF!</v>
      </c>
      <c r="AJ176" s="36">
        <f>IF(AA176=1,IFERROR(S176/VLOOKUP(F176,[2]战队统计表!A:C,3,0),0),0)</f>
        <v>0</v>
      </c>
      <c r="AK176" s="34" t="str">
        <f t="shared" si="30"/>
        <v/>
      </c>
      <c r="AL176" s="2" t="str">
        <f>IF(D176="顾问",_xlfn.XLOOKUP(F176,[2]战队统计表!A:A,[2]战队统计表!H:H,0),"")</f>
        <v/>
      </c>
    </row>
    <row r="177" spans="1:38" ht="16.5" x14ac:dyDescent="0.2">
      <c r="A177" s="28" t="s">
        <v>30</v>
      </c>
      <c r="B177" s="29" t="s">
        <v>217</v>
      </c>
      <c r="C177" s="30" t="s">
        <v>36</v>
      </c>
      <c r="D177" s="31" t="s">
        <v>36</v>
      </c>
      <c r="E177" s="31" t="s">
        <v>36</v>
      </c>
      <c r="F177" s="2" t="str">
        <f t="shared" si="25"/>
        <v>荣华北路+T区</v>
      </c>
      <c r="G177" s="2" t="str">
        <f>IFERROR(_xlfn.XLOOKUP(B177,#REF!,#REF!,0),"")</f>
        <v/>
      </c>
      <c r="H177" s="3" t="e">
        <f>_xlfn.XLOOKUP(B177,#REF!,#REF!,0)</f>
        <v>#REF!</v>
      </c>
      <c r="I177" s="3">
        <f>_xlfn.XLOOKUP(E177,[2]新店!B:B,[2]新店!E:E,0)</f>
        <v>0</v>
      </c>
      <c r="J177" s="3">
        <f>_xlfn.XLOOKUP(E177,[2]新店!B:B,[2]新店!F:F,0)</f>
        <v>0</v>
      </c>
      <c r="K177" s="4" t="e">
        <f>IF(H177="新店一阶段",LOOKUP(I177,[2]②判断标准!$M$9:$M$12,[2]②判断标准!$O$9:$O$12),0)</f>
        <v>#REF!</v>
      </c>
      <c r="L177" s="5">
        <f t="shared" si="31"/>
        <v>0</v>
      </c>
      <c r="M177" s="6">
        <f>_xlfn.XLOOKUP(E177,[2]新店!B:B,[2]新店!G:G,0)</f>
        <v>0</v>
      </c>
      <c r="N177" s="7" t="str">
        <f>LOOKUP(M177,[2]②判断标准!$M$1:$M$4,[2]②判断标准!$O$1:$O$4)</f>
        <v>同老店</v>
      </c>
      <c r="O177" s="6">
        <f>_xlfn.XLOOKUP(E177,[2]新店!B:B,[2]新店!H:H,0)</f>
        <v>0</v>
      </c>
      <c r="P177" s="6">
        <f t="shared" si="32"/>
        <v>0</v>
      </c>
      <c r="Q177" s="2">
        <f>_xlfn.XLOOKUP(E177,[2]考勤!D:D,[2]考勤!AM:AM,0)</f>
        <v>0</v>
      </c>
      <c r="S177" s="2">
        <f t="shared" si="26"/>
        <v>0</v>
      </c>
      <c r="T177" s="2">
        <v>0</v>
      </c>
      <c r="U177" s="2">
        <v>0</v>
      </c>
      <c r="V177" s="2">
        <v>0</v>
      </c>
      <c r="W177" s="32">
        <f>_xlfn.XLOOKUP(E177,[2]项目数!C:C,[2]项目数!E:E,0)</f>
        <v>0</v>
      </c>
      <c r="X177" s="32">
        <f>_xlfn.XLOOKUP(E177,[2]项目数!C:C,[2]项目数!D:D,0)</f>
        <v>0</v>
      </c>
      <c r="Y177" s="2">
        <f>_xlfn.XLOOKUP(E177,[2]项目数!C:C,[2]项目数!F:F,0)</f>
        <v>0</v>
      </c>
      <c r="Z177" s="33" t="str">
        <f t="shared" si="27"/>
        <v>不属于战队</v>
      </c>
      <c r="AA177" s="33">
        <f t="shared" si="28"/>
        <v>0</v>
      </c>
      <c r="AB177" s="2">
        <f>_xlfn.XLOOKUP(F177,[2]战队统计表!A:A,[2]战队统计表!B:B,0)</f>
        <v>0</v>
      </c>
      <c r="AC177" s="2">
        <f t="shared" si="33"/>
        <v>1</v>
      </c>
      <c r="AD177" s="8">
        <f>IF(AC177="",_xlfn.XLOOKUP(F177,[2]战队统计表!A:A,[2]战队统计表!D:D,0),0)</f>
        <v>0</v>
      </c>
      <c r="AE177" s="34">
        <f>IF(AND(E177="T区",E177="门店T区"),"",IF(AC177="",0,LOOKUP(S177,[2]②判断标准!$B$16:$B$20,[2]②判断标准!$D$16:$D$20)))</f>
        <v>0</v>
      </c>
      <c r="AF177" s="34">
        <f t="shared" si="29"/>
        <v>0</v>
      </c>
      <c r="AG177" s="9" t="e">
        <f t="shared" si="34"/>
        <v>#REF!</v>
      </c>
      <c r="AH177" s="35">
        <f t="shared" si="35"/>
        <v>0</v>
      </c>
      <c r="AI177" s="9" t="e">
        <f t="shared" si="36"/>
        <v>#REF!</v>
      </c>
      <c r="AJ177" s="36">
        <f>IF(AA177=1,IFERROR(S177/VLOOKUP(F177,[2]战队统计表!A:C,3,0),0),0)</f>
        <v>0</v>
      </c>
      <c r="AK177" s="34" t="str">
        <f t="shared" si="30"/>
        <v/>
      </c>
      <c r="AL177" s="2" t="str">
        <f>IF(D177="顾问",_xlfn.XLOOKUP(F177,[2]战队统计表!A:A,[2]战队统计表!H:H,0),"")</f>
        <v/>
      </c>
    </row>
    <row r="178" spans="1:38" ht="16.5" x14ac:dyDescent="0.2">
      <c r="A178" s="28" t="s">
        <v>30</v>
      </c>
      <c r="B178" s="29" t="s">
        <v>217</v>
      </c>
      <c r="C178" s="30" t="s">
        <v>163</v>
      </c>
      <c r="D178" s="31" t="s">
        <v>32</v>
      </c>
      <c r="E178" s="31" t="s">
        <v>221</v>
      </c>
      <c r="F178" s="2" t="str">
        <f t="shared" si="25"/>
        <v>荣华北路+无敌队</v>
      </c>
      <c r="G178" s="2" t="str">
        <f>IFERROR(_xlfn.XLOOKUP(B178,#REF!,#REF!,0),"")</f>
        <v/>
      </c>
      <c r="H178" s="3" t="e">
        <f>_xlfn.XLOOKUP(B178,#REF!,#REF!,0)</f>
        <v>#REF!</v>
      </c>
      <c r="I178" s="3">
        <f>_xlfn.XLOOKUP(E178,[2]新店!B:B,[2]新店!E:E,0)</f>
        <v>0</v>
      </c>
      <c r="J178" s="3">
        <f>_xlfn.XLOOKUP(E178,[2]新店!B:B,[2]新店!F:F,0)</f>
        <v>0</v>
      </c>
      <c r="K178" s="4" t="e">
        <f>IF(H178="新店一阶段",LOOKUP(I178,[2]②判断标准!$M$9:$M$12,[2]②判断标准!$O$9:$O$12),0)</f>
        <v>#REF!</v>
      </c>
      <c r="L178" s="5">
        <f t="shared" si="31"/>
        <v>21074.6</v>
      </c>
      <c r="M178" s="6">
        <f>_xlfn.XLOOKUP(E178,[2]新店!B:B,[2]新店!G:G,0)</f>
        <v>0</v>
      </c>
      <c r="N178" s="7" t="str">
        <f>LOOKUP(M178,[2]②判断标准!$M$1:$M$4,[2]②判断标准!$O$1:$O$4)</f>
        <v>同老店</v>
      </c>
      <c r="O178" s="6">
        <f>_xlfn.XLOOKUP(E178,[2]新店!B:B,[2]新店!H:H,0)</f>
        <v>0</v>
      </c>
      <c r="P178" s="6">
        <f t="shared" si="32"/>
        <v>21074.6</v>
      </c>
      <c r="Q178" s="2">
        <f>_xlfn.XLOOKUP(E178,[2]考勤!D:D,[2]考勤!AM:AM,0)</f>
        <v>30</v>
      </c>
      <c r="S178" s="2">
        <f t="shared" si="26"/>
        <v>45822.6</v>
      </c>
      <c r="T178" s="2">
        <v>21074.6</v>
      </c>
      <c r="U178" s="2">
        <v>22620</v>
      </c>
      <c r="V178" s="2">
        <v>2128</v>
      </c>
      <c r="W178" s="32">
        <f>_xlfn.XLOOKUP(E178,[2]项目数!C:C,[2]项目数!E:E,0)</f>
        <v>35428.49</v>
      </c>
      <c r="X178" s="32">
        <f>_xlfn.XLOOKUP(E178,[2]项目数!C:C,[2]项目数!D:D,0)</f>
        <v>134</v>
      </c>
      <c r="Y178" s="2">
        <f>_xlfn.XLOOKUP(E178,[2]项目数!C:C,[2]项目数!F:F,0)</f>
        <v>1523</v>
      </c>
      <c r="Z178" s="33">
        <f t="shared" si="27"/>
        <v>1</v>
      </c>
      <c r="AA178" s="33">
        <f t="shared" si="28"/>
        <v>1</v>
      </c>
      <c r="AB178" s="2">
        <f>_xlfn.XLOOKUP(F178,[2]战队统计表!A:A,[2]战队统计表!B:B,0)</f>
        <v>3</v>
      </c>
      <c r="AC178" s="2" t="str">
        <f t="shared" si="33"/>
        <v/>
      </c>
      <c r="AD178" s="8">
        <f>IF(AC178="",_xlfn.XLOOKUP(F178,[2]战队统计表!A:A,[2]战队统计表!D:D,0),0)</f>
        <v>0.06</v>
      </c>
      <c r="AE178" s="34">
        <f>IF(AND(E178="T区",E178="门店T区"),"",IF(AC178="",0,LOOKUP(S178,[2]②判断标准!$B$16:$B$20,[2]②判断标准!$D$16:$D$20)))</f>
        <v>0</v>
      </c>
      <c r="AF178" s="34">
        <f t="shared" si="29"/>
        <v>0.06</v>
      </c>
      <c r="AG178" s="9" t="e">
        <f t="shared" si="34"/>
        <v>#REF!</v>
      </c>
      <c r="AH178" s="35">
        <f t="shared" si="35"/>
        <v>838.07100000000003</v>
      </c>
      <c r="AI178" s="9" t="e">
        <f t="shared" si="36"/>
        <v>#REF!</v>
      </c>
      <c r="AJ178" s="36">
        <f>IF(AA178=1,IFERROR(S178/VLOOKUP(F178,[2]战队统计表!A:C,3,0),0),0)</f>
        <v>0.3106966614547807</v>
      </c>
      <c r="AK178" s="34">
        <f t="shared" si="30"/>
        <v>0.68930333854521941</v>
      </c>
      <c r="AL178" s="2">
        <f>IF(D178="顾问",_xlfn.XLOOKUP(F178,[2]战队统计表!A:A,[2]战队统计表!H:H,0),"")</f>
        <v>1179.8699999999999</v>
      </c>
    </row>
    <row r="179" spans="1:38" ht="16.5" x14ac:dyDescent="0.2">
      <c r="A179" s="28" t="s">
        <v>30</v>
      </c>
      <c r="B179" s="29" t="s">
        <v>217</v>
      </c>
      <c r="C179" s="30" t="s">
        <v>163</v>
      </c>
      <c r="D179" s="31" t="s">
        <v>6</v>
      </c>
      <c r="E179" s="31" t="s">
        <v>222</v>
      </c>
      <c r="F179" s="2" t="str">
        <f t="shared" si="25"/>
        <v>荣华北路+无敌队</v>
      </c>
      <c r="G179" s="2" t="str">
        <f>IFERROR(_xlfn.XLOOKUP(B179,#REF!,#REF!,0),"")</f>
        <v/>
      </c>
      <c r="H179" s="3" t="e">
        <f>_xlfn.XLOOKUP(B179,#REF!,#REF!,0)</f>
        <v>#REF!</v>
      </c>
      <c r="I179" s="3">
        <f>_xlfn.XLOOKUP(E179,[2]新店!B:B,[2]新店!E:E,0)</f>
        <v>0</v>
      </c>
      <c r="J179" s="3">
        <f>_xlfn.XLOOKUP(E179,[2]新店!B:B,[2]新店!F:F,0)</f>
        <v>0</v>
      </c>
      <c r="K179" s="4" t="e">
        <f>IF(H179="新店一阶段",LOOKUP(I179,[2]②判断标准!$M$9:$M$12,[2]②判断标准!$O$9:$O$12),0)</f>
        <v>#REF!</v>
      </c>
      <c r="L179" s="5">
        <f t="shared" si="31"/>
        <v>19133</v>
      </c>
      <c r="M179" s="6">
        <f>_xlfn.XLOOKUP(E179,[2]新店!B:B,[2]新店!G:G,0)</f>
        <v>0</v>
      </c>
      <c r="N179" s="7" t="str">
        <f>LOOKUP(M179,[2]②判断标准!$M$1:$M$4,[2]②判断标准!$O$1:$O$4)</f>
        <v>同老店</v>
      </c>
      <c r="O179" s="6">
        <f>_xlfn.XLOOKUP(E179,[2]新店!B:B,[2]新店!H:H,0)</f>
        <v>0</v>
      </c>
      <c r="P179" s="6">
        <f t="shared" si="32"/>
        <v>19133</v>
      </c>
      <c r="Q179" s="2">
        <f>_xlfn.XLOOKUP(E179,[2]考勤!D:D,[2]考勤!AM:AM,0)</f>
        <v>30</v>
      </c>
      <c r="S179" s="2">
        <f t="shared" si="26"/>
        <v>91221</v>
      </c>
      <c r="T179" s="2">
        <v>19133</v>
      </c>
      <c r="U179" s="2">
        <v>68300</v>
      </c>
      <c r="V179" s="2">
        <v>3788</v>
      </c>
      <c r="W179" s="32">
        <f>_xlfn.XLOOKUP(E179,[2]项目数!C:C,[2]项目数!E:E,0)</f>
        <v>30356.07</v>
      </c>
      <c r="X179" s="32">
        <f>_xlfn.XLOOKUP(E179,[2]项目数!C:C,[2]项目数!D:D,0)</f>
        <v>144.5</v>
      </c>
      <c r="Y179" s="2">
        <f>_xlfn.XLOOKUP(E179,[2]项目数!C:C,[2]项目数!F:F,0)</f>
        <v>1390</v>
      </c>
      <c r="Z179" s="33">
        <f t="shared" si="27"/>
        <v>1</v>
      </c>
      <c r="AA179" s="33">
        <f t="shared" si="28"/>
        <v>1</v>
      </c>
      <c r="AB179" s="2">
        <f>_xlfn.XLOOKUP(F179,[2]战队统计表!A:A,[2]战队统计表!B:B,0)</f>
        <v>3</v>
      </c>
      <c r="AC179" s="2" t="str">
        <f t="shared" si="33"/>
        <v/>
      </c>
      <c r="AD179" s="8">
        <f>IF(AC179="",_xlfn.XLOOKUP(F179,[2]战队统计表!A:A,[2]战队统计表!D:D,0),0)</f>
        <v>0.06</v>
      </c>
      <c r="AE179" s="34">
        <f>IF(AND(E179="T区",E179="门店T区"),"",IF(AC179="",0,LOOKUP(S179,[2]②判断标准!$B$16:$B$20,[2]②判断标准!$D$16:$D$20)))</f>
        <v>0</v>
      </c>
      <c r="AF179" s="34">
        <f t="shared" si="29"/>
        <v>0.06</v>
      </c>
      <c r="AG179" s="9" t="e">
        <f t="shared" si="34"/>
        <v>#REF!</v>
      </c>
      <c r="AH179" s="35">
        <f t="shared" si="35"/>
        <v>2530.5149999999999</v>
      </c>
      <c r="AI179" s="9" t="e">
        <f t="shared" si="36"/>
        <v>#REF!</v>
      </c>
      <c r="AJ179" s="36">
        <f>IF(AA179=1,IFERROR(S179/VLOOKUP(F179,[2]战队统计表!A:C,3,0),0),0)</f>
        <v>0.61851706700550713</v>
      </c>
      <c r="AK179" s="34" t="str">
        <f t="shared" si="30"/>
        <v/>
      </c>
      <c r="AL179" s="2" t="str">
        <f>IF(D179="顾问",_xlfn.XLOOKUP(F179,[2]战队统计表!A:A,[2]战队统计表!H:H,0),"")</f>
        <v/>
      </c>
    </row>
    <row r="180" spans="1:38" ht="16.5" x14ac:dyDescent="0.2">
      <c r="A180" s="28" t="s">
        <v>30</v>
      </c>
      <c r="B180" s="29" t="s">
        <v>217</v>
      </c>
      <c r="C180" s="30" t="s">
        <v>163</v>
      </c>
      <c r="D180" s="31" t="s">
        <v>6</v>
      </c>
      <c r="E180" s="31" t="s">
        <v>223</v>
      </c>
      <c r="F180" s="2" t="str">
        <f t="shared" si="25"/>
        <v>荣华北路+无敌队</v>
      </c>
      <c r="G180" s="2" t="str">
        <f>IFERROR(_xlfn.XLOOKUP(B180,#REF!,#REF!,0),"")</f>
        <v/>
      </c>
      <c r="H180" s="3" t="e">
        <f>_xlfn.XLOOKUP(B180,#REF!,#REF!,0)</f>
        <v>#REF!</v>
      </c>
      <c r="I180" s="3">
        <f>_xlfn.XLOOKUP(E180,[2]新店!B:B,[2]新店!E:E,0)</f>
        <v>0</v>
      </c>
      <c r="J180" s="3">
        <f>_xlfn.XLOOKUP(E180,[2]新店!B:B,[2]新店!F:F,0)</f>
        <v>0</v>
      </c>
      <c r="K180" s="4" t="e">
        <f>IF(H180="新店一阶段",LOOKUP(I180,[2]②判断标准!$M$9:$M$12,[2]②判断标准!$O$9:$O$12),0)</f>
        <v>#REF!</v>
      </c>
      <c r="L180" s="5">
        <f t="shared" si="31"/>
        <v>6059</v>
      </c>
      <c r="M180" s="6">
        <f>_xlfn.XLOOKUP(E180,[2]新店!B:B,[2]新店!G:G,0)</f>
        <v>0</v>
      </c>
      <c r="N180" s="7" t="str">
        <f>LOOKUP(M180,[2]②判断标准!$M$1:$M$4,[2]②判断标准!$O$1:$O$4)</f>
        <v>同老店</v>
      </c>
      <c r="O180" s="6">
        <f>_xlfn.XLOOKUP(E180,[2]新店!B:B,[2]新店!H:H,0)</f>
        <v>0</v>
      </c>
      <c r="P180" s="6">
        <f t="shared" si="32"/>
        <v>6059</v>
      </c>
      <c r="Q180" s="2">
        <f>_xlfn.XLOOKUP(E180,[2]考勤!D:D,[2]考勤!AM:AM,0)</f>
        <v>30</v>
      </c>
      <c r="S180" s="2">
        <f t="shared" si="26"/>
        <v>10439.799999999999</v>
      </c>
      <c r="T180" s="2">
        <v>6059</v>
      </c>
      <c r="U180" s="2">
        <v>3492.8</v>
      </c>
      <c r="V180" s="2">
        <v>888</v>
      </c>
      <c r="W180" s="32">
        <f>_xlfn.XLOOKUP(E180,[2]项目数!C:C,[2]项目数!E:E,0)</f>
        <v>16078.3</v>
      </c>
      <c r="X180" s="32">
        <f>_xlfn.XLOOKUP(E180,[2]项目数!C:C,[2]项目数!D:D,0)</f>
        <v>98</v>
      </c>
      <c r="Y180" s="2">
        <f>_xlfn.XLOOKUP(E180,[2]项目数!C:C,[2]项目数!F:F,0)</f>
        <v>1178</v>
      </c>
      <c r="Z180" s="33">
        <f t="shared" si="27"/>
        <v>1</v>
      </c>
      <c r="AA180" s="33">
        <f t="shared" si="28"/>
        <v>1</v>
      </c>
      <c r="AB180" s="2">
        <f>_xlfn.XLOOKUP(F180,[2]战队统计表!A:A,[2]战队统计表!B:B,0)</f>
        <v>3</v>
      </c>
      <c r="AC180" s="2" t="str">
        <f t="shared" si="33"/>
        <v/>
      </c>
      <c r="AD180" s="8">
        <f>IF(AC180="",_xlfn.XLOOKUP(F180,[2]战队统计表!A:A,[2]战队统计表!D:D,0),0)</f>
        <v>0.06</v>
      </c>
      <c r="AE180" s="34">
        <f>IF(AND(E180="T区",E180="门店T区"),"",IF(AC180="",0,LOOKUP(S180,[2]②判断标准!$B$16:$B$20,[2]②判断标准!$D$16:$D$20)))</f>
        <v>0</v>
      </c>
      <c r="AF180" s="34">
        <f t="shared" si="29"/>
        <v>0.06</v>
      </c>
      <c r="AG180" s="9" t="e">
        <f t="shared" si="34"/>
        <v>#REF!</v>
      </c>
      <c r="AH180" s="35">
        <f t="shared" si="35"/>
        <v>129.40824000000001</v>
      </c>
      <c r="AI180" s="9" t="e">
        <f t="shared" si="36"/>
        <v>#REF!</v>
      </c>
      <c r="AJ180" s="36">
        <f>IF(AA180=1,IFERROR(S180/VLOOKUP(F180,[2]战队统计表!A:C,3,0),0),0)</f>
        <v>7.0786271539712259E-2</v>
      </c>
      <c r="AK180" s="34" t="str">
        <f t="shared" si="30"/>
        <v/>
      </c>
      <c r="AL180" s="2" t="str">
        <f>IF(D180="顾问",_xlfn.XLOOKUP(F180,[2]战队统计表!A:A,[2]战队统计表!H:H,0),"")</f>
        <v/>
      </c>
    </row>
    <row r="181" spans="1:38" ht="16.5" x14ac:dyDescent="0.2">
      <c r="A181" s="28" t="s">
        <v>30</v>
      </c>
      <c r="B181" s="29" t="s">
        <v>217</v>
      </c>
      <c r="C181" s="30" t="s">
        <v>36</v>
      </c>
      <c r="D181" s="31" t="s">
        <v>36</v>
      </c>
      <c r="E181" s="31" t="s">
        <v>36</v>
      </c>
      <c r="F181" s="2" t="str">
        <f t="shared" si="25"/>
        <v>荣华北路+T区</v>
      </c>
      <c r="G181" s="2" t="str">
        <f>IFERROR(_xlfn.XLOOKUP(B181,#REF!,#REF!,0),"")</f>
        <v/>
      </c>
      <c r="H181" s="3" t="e">
        <f>_xlfn.XLOOKUP(B181,#REF!,#REF!,0)</f>
        <v>#REF!</v>
      </c>
      <c r="I181" s="3">
        <f>_xlfn.XLOOKUP(E181,[2]新店!B:B,[2]新店!E:E,0)</f>
        <v>0</v>
      </c>
      <c r="J181" s="3">
        <f>_xlfn.XLOOKUP(E181,[2]新店!B:B,[2]新店!F:F,0)</f>
        <v>0</v>
      </c>
      <c r="K181" s="4" t="e">
        <f>IF(H181="新店一阶段",LOOKUP(I181,[2]②判断标准!$M$9:$M$12,[2]②判断标准!$O$9:$O$12),0)</f>
        <v>#REF!</v>
      </c>
      <c r="L181" s="5">
        <f t="shared" si="31"/>
        <v>0</v>
      </c>
      <c r="M181" s="6">
        <f>_xlfn.XLOOKUP(E181,[2]新店!B:B,[2]新店!G:G,0)</f>
        <v>0</v>
      </c>
      <c r="N181" s="7" t="str">
        <f>LOOKUP(M181,[2]②判断标准!$M$1:$M$4,[2]②判断标准!$O$1:$O$4)</f>
        <v>同老店</v>
      </c>
      <c r="O181" s="6">
        <f>_xlfn.XLOOKUP(E181,[2]新店!B:B,[2]新店!H:H,0)</f>
        <v>0</v>
      </c>
      <c r="P181" s="6">
        <f t="shared" si="32"/>
        <v>0</v>
      </c>
      <c r="Q181" s="2">
        <f>_xlfn.XLOOKUP(E181,[2]考勤!D:D,[2]考勤!AM:AM,0)</f>
        <v>0</v>
      </c>
      <c r="S181" s="2">
        <f t="shared" si="26"/>
        <v>0</v>
      </c>
      <c r="T181" s="2">
        <v>0</v>
      </c>
      <c r="U181" s="2">
        <v>0</v>
      </c>
      <c r="V181" s="2">
        <v>0</v>
      </c>
      <c r="W181" s="32">
        <f>_xlfn.XLOOKUP(E181,[2]项目数!C:C,[2]项目数!E:E,0)</f>
        <v>0</v>
      </c>
      <c r="X181" s="32">
        <f>_xlfn.XLOOKUP(E181,[2]项目数!C:C,[2]项目数!D:D,0)</f>
        <v>0</v>
      </c>
      <c r="Y181" s="2">
        <f>_xlfn.XLOOKUP(E181,[2]项目数!C:C,[2]项目数!F:F,0)</f>
        <v>0</v>
      </c>
      <c r="Z181" s="33" t="str">
        <f t="shared" si="27"/>
        <v>不属于战队</v>
      </c>
      <c r="AA181" s="33">
        <f t="shared" si="28"/>
        <v>0</v>
      </c>
      <c r="AB181" s="2">
        <f>_xlfn.XLOOKUP(F181,[2]战队统计表!A:A,[2]战队统计表!B:B,0)</f>
        <v>0</v>
      </c>
      <c r="AC181" s="2">
        <f t="shared" si="33"/>
        <v>1</v>
      </c>
      <c r="AD181" s="8">
        <f>IF(AC181="",_xlfn.XLOOKUP(F181,[2]战队统计表!A:A,[2]战队统计表!D:D,0),0)</f>
        <v>0</v>
      </c>
      <c r="AE181" s="34">
        <f>IF(AND(E181="T区",E181="门店T区"),"",IF(AC181="",0,LOOKUP(S181,[2]②判断标准!$B$16:$B$20,[2]②判断标准!$D$16:$D$20)))</f>
        <v>0</v>
      </c>
      <c r="AF181" s="34">
        <f t="shared" si="29"/>
        <v>0</v>
      </c>
      <c r="AG181" s="9" t="e">
        <f t="shared" si="34"/>
        <v>#REF!</v>
      </c>
      <c r="AH181" s="35">
        <f t="shared" si="35"/>
        <v>0</v>
      </c>
      <c r="AI181" s="9" t="e">
        <f t="shared" si="36"/>
        <v>#REF!</v>
      </c>
      <c r="AJ181" s="36">
        <f>IF(AA181=1,IFERROR(S181/VLOOKUP(F181,[2]战队统计表!A:C,3,0),0),0)</f>
        <v>0</v>
      </c>
      <c r="AK181" s="34" t="str">
        <f t="shared" si="30"/>
        <v/>
      </c>
      <c r="AL181" s="2" t="str">
        <f>IF(D181="顾问",_xlfn.XLOOKUP(F181,[2]战队统计表!A:A,[2]战队统计表!H:H,0),"")</f>
        <v/>
      </c>
    </row>
    <row r="182" spans="1:38" ht="16.5" x14ac:dyDescent="0.2">
      <c r="A182" s="28" t="s">
        <v>30</v>
      </c>
      <c r="B182" s="29" t="s">
        <v>217</v>
      </c>
      <c r="C182" s="38" t="s">
        <v>42</v>
      </c>
      <c r="D182" s="39" t="s">
        <v>42</v>
      </c>
      <c r="E182" s="39" t="s">
        <v>42</v>
      </c>
      <c r="F182" s="2" t="str">
        <f t="shared" si="25"/>
        <v>荣华北路+门店T区</v>
      </c>
      <c r="G182" s="2" t="str">
        <f>IFERROR(_xlfn.XLOOKUP(B182,#REF!,#REF!,0),"")</f>
        <v/>
      </c>
      <c r="H182" s="3" t="e">
        <f>_xlfn.XLOOKUP(B182,#REF!,#REF!,0)</f>
        <v>#REF!</v>
      </c>
      <c r="I182" s="3">
        <f>_xlfn.XLOOKUP(E182,[2]新店!B:B,[2]新店!E:E,0)</f>
        <v>0</v>
      </c>
      <c r="J182" s="3">
        <f>_xlfn.XLOOKUP(E182,[2]新店!B:B,[2]新店!F:F,0)</f>
        <v>0</v>
      </c>
      <c r="K182" s="4" t="e">
        <f>IF(H182="新店一阶段",LOOKUP(I182,[2]②判断标准!$M$9:$M$12,[2]②判断标准!$O$9:$O$12),0)</f>
        <v>#REF!</v>
      </c>
      <c r="L182" s="5">
        <f t="shared" si="31"/>
        <v>-277.60000000000002</v>
      </c>
      <c r="M182" s="6">
        <f>_xlfn.XLOOKUP(E182,[2]新店!B:B,[2]新店!G:G,0)</f>
        <v>0</v>
      </c>
      <c r="N182" s="7" t="str">
        <f>LOOKUP(M182,[2]②判断标准!$M$1:$M$4,[2]②判断标准!$O$1:$O$4)</f>
        <v>同老店</v>
      </c>
      <c r="O182" s="6">
        <f>_xlfn.XLOOKUP(E182,[2]新店!B:B,[2]新店!H:H,0)</f>
        <v>0</v>
      </c>
      <c r="P182" s="6">
        <f t="shared" si="32"/>
        <v>-277.60000000000002</v>
      </c>
      <c r="Q182" s="2">
        <f>_xlfn.XLOOKUP(E182,[2]考勤!D:D,[2]考勤!AM:AM,0)</f>
        <v>0</v>
      </c>
      <c r="S182" s="2">
        <f t="shared" si="26"/>
        <v>-1676.6</v>
      </c>
      <c r="T182" s="2">
        <v>-277.60000000000002</v>
      </c>
      <c r="U182" s="2">
        <v>-1399</v>
      </c>
      <c r="V182" s="2">
        <v>0</v>
      </c>
      <c r="W182" s="32">
        <f>_xlfn.XLOOKUP(E182,[2]项目数!C:C,[2]项目数!E:E,0)</f>
        <v>0</v>
      </c>
      <c r="X182" s="32">
        <f>_xlfn.XLOOKUP(E182,[2]项目数!C:C,[2]项目数!D:D,0)</f>
        <v>0</v>
      </c>
      <c r="Y182" s="2">
        <f>_xlfn.XLOOKUP(E182,[2]项目数!C:C,[2]项目数!F:F,0)</f>
        <v>0</v>
      </c>
      <c r="Z182" s="33">
        <f t="shared" si="27"/>
        <v>1</v>
      </c>
      <c r="AA182" s="33">
        <f t="shared" si="28"/>
        <v>0</v>
      </c>
      <c r="AB182" s="2">
        <f>_xlfn.XLOOKUP(F182,[2]战队统计表!A:A,[2]战队统计表!B:B,0)</f>
        <v>0</v>
      </c>
      <c r="AC182" s="2">
        <f t="shared" si="33"/>
        <v>1</v>
      </c>
      <c r="AD182" s="8">
        <f>IF(AC182="",_xlfn.XLOOKUP(F182,[2]战队统计表!A:A,[2]战队统计表!D:D,0),0)</f>
        <v>0</v>
      </c>
      <c r="AE182" s="34">
        <f>IF(AND(E182="T区",E182="门店T区"),"",IF(AC182="",0,LOOKUP(S182,[2]②判断标准!$B$16:$B$20,[2]②判断标准!$D$16:$D$20)))</f>
        <v>0</v>
      </c>
      <c r="AF182" s="34">
        <f t="shared" si="29"/>
        <v>0</v>
      </c>
      <c r="AG182" s="9" t="e">
        <f t="shared" si="34"/>
        <v>#REF!</v>
      </c>
      <c r="AH182" s="35">
        <f t="shared" si="35"/>
        <v>0</v>
      </c>
      <c r="AI182" s="9" t="e">
        <f t="shared" si="36"/>
        <v>#REF!</v>
      </c>
      <c r="AJ182" s="36">
        <f>IF(AA182=1,IFERROR(S182/VLOOKUP(F182,[2]战队统计表!A:C,3,0),0),0)</f>
        <v>0</v>
      </c>
      <c r="AK182" s="34" t="str">
        <f t="shared" si="30"/>
        <v/>
      </c>
      <c r="AL182" s="2" t="str">
        <f>IF(D182="顾问",_xlfn.XLOOKUP(F182,[2]战队统计表!A:A,[2]战队统计表!H:H,0),"")</f>
        <v/>
      </c>
    </row>
    <row r="183" spans="1:38" ht="16.5" x14ac:dyDescent="0.2">
      <c r="A183" s="28" t="s">
        <v>30</v>
      </c>
      <c r="B183" s="29" t="s">
        <v>224</v>
      </c>
      <c r="C183" s="30" t="s">
        <v>225</v>
      </c>
      <c r="D183" s="31" t="s">
        <v>32</v>
      </c>
      <c r="E183" s="31" t="s">
        <v>226</v>
      </c>
      <c r="F183" s="2" t="str">
        <f t="shared" si="25"/>
        <v>紫荆+雄鹰队</v>
      </c>
      <c r="G183" s="2" t="str">
        <f>IFERROR(_xlfn.XLOOKUP(B183,#REF!,#REF!,0),"")</f>
        <v/>
      </c>
      <c r="H183" s="3" t="e">
        <f>_xlfn.XLOOKUP(B183,#REF!,#REF!,0)</f>
        <v>#REF!</v>
      </c>
      <c r="I183" s="3">
        <f>_xlfn.XLOOKUP(E183,[2]新店!B:B,[2]新店!E:E,0)</f>
        <v>0</v>
      </c>
      <c r="J183" s="3">
        <f>_xlfn.XLOOKUP(E183,[2]新店!B:B,[2]新店!F:F,0)</f>
        <v>0</v>
      </c>
      <c r="K183" s="4" t="e">
        <f>IF(H183="新店一阶段",LOOKUP(I183,[2]②判断标准!$M$9:$M$12,[2]②判断标准!$O$9:$O$12),0)</f>
        <v>#REF!</v>
      </c>
      <c r="L183" s="5">
        <f t="shared" si="31"/>
        <v>12391.2</v>
      </c>
      <c r="M183" s="6">
        <f>_xlfn.XLOOKUP(E183,[2]新店!B:B,[2]新店!G:G,0)</f>
        <v>0</v>
      </c>
      <c r="N183" s="7" t="str">
        <f>LOOKUP(M183,[2]②判断标准!$M$1:$M$4,[2]②判断标准!$O$1:$O$4)</f>
        <v>同老店</v>
      </c>
      <c r="O183" s="6">
        <f>_xlfn.XLOOKUP(E183,[2]新店!B:B,[2]新店!H:H,0)</f>
        <v>0</v>
      </c>
      <c r="P183" s="6">
        <f t="shared" si="32"/>
        <v>12391.2</v>
      </c>
      <c r="Q183" s="2">
        <f>_xlfn.XLOOKUP(E183,[2]考勤!D:D,[2]考勤!AM:AM,0)</f>
        <v>30</v>
      </c>
      <c r="S183" s="2">
        <f t="shared" si="26"/>
        <v>33385.199999999997</v>
      </c>
      <c r="T183" s="2">
        <v>12391.2</v>
      </c>
      <c r="U183" s="2">
        <v>20994</v>
      </c>
      <c r="V183" s="2">
        <v>0</v>
      </c>
      <c r="W183" s="32">
        <f>_xlfn.XLOOKUP(E183,[2]项目数!C:C,[2]项目数!E:E,0)</f>
        <v>47786.3</v>
      </c>
      <c r="X183" s="32">
        <f>_xlfn.XLOOKUP(E183,[2]项目数!C:C,[2]项目数!D:D,0)</f>
        <v>95.5</v>
      </c>
      <c r="Y183" s="2">
        <f>_xlfn.XLOOKUP(E183,[2]项目数!C:C,[2]项目数!F:F,0)</f>
        <v>977</v>
      </c>
      <c r="Z183" s="33">
        <f t="shared" si="27"/>
        <v>1</v>
      </c>
      <c r="AA183" s="33">
        <f t="shared" si="28"/>
        <v>1</v>
      </c>
      <c r="AB183" s="2">
        <f>_xlfn.XLOOKUP(F183,[2]战队统计表!A:A,[2]战队统计表!B:B,0)</f>
        <v>3</v>
      </c>
      <c r="AC183" s="2" t="str">
        <f t="shared" si="33"/>
        <v/>
      </c>
      <c r="AD183" s="8">
        <f>IF(AC183="",_xlfn.XLOOKUP(F183,[2]战队统计表!A:A,[2]战队统计表!D:D,0),0)</f>
        <v>0.05</v>
      </c>
      <c r="AE183" s="34">
        <f>IF(AND(E183="T区",E183="门店T区"),"",IF(AC183="",0,LOOKUP(S183,[2]②判断标准!$B$16:$B$20,[2]②判断标准!$D$16:$D$20)))</f>
        <v>0</v>
      </c>
      <c r="AF183" s="34">
        <f t="shared" si="29"/>
        <v>0.05</v>
      </c>
      <c r="AG183" s="9" t="e">
        <f t="shared" si="34"/>
        <v>#REF!</v>
      </c>
      <c r="AH183" s="35">
        <f t="shared" si="35"/>
        <v>648.18975</v>
      </c>
      <c r="AI183" s="9" t="e">
        <f t="shared" si="36"/>
        <v>#REF!</v>
      </c>
      <c r="AJ183" s="36">
        <f>IF(AA183=1,IFERROR(S183/VLOOKUP(F183,[2]战队统计表!A:C,3,0),0),0)</f>
        <v>0.2961697325838869</v>
      </c>
      <c r="AK183" s="34">
        <f t="shared" si="30"/>
        <v>0.70383026741611321</v>
      </c>
      <c r="AL183" s="2">
        <f>IF(D183="顾问",_xlfn.XLOOKUP(F183,[2]战队统计表!A:A,[2]战队统计表!H:H,0),"")</f>
        <v>901.79</v>
      </c>
    </row>
    <row r="184" spans="1:38" ht="16.5" x14ac:dyDescent="0.2">
      <c r="A184" s="28" t="s">
        <v>30</v>
      </c>
      <c r="B184" s="29" t="s">
        <v>224</v>
      </c>
      <c r="C184" s="30" t="s">
        <v>225</v>
      </c>
      <c r="D184" s="31" t="s">
        <v>6</v>
      </c>
      <c r="E184" s="31" t="s">
        <v>227</v>
      </c>
      <c r="F184" s="2" t="str">
        <f t="shared" si="25"/>
        <v>紫荆+雄鹰队</v>
      </c>
      <c r="G184" s="2" t="str">
        <f>IFERROR(_xlfn.XLOOKUP(B184,#REF!,#REF!,0),"")</f>
        <v/>
      </c>
      <c r="H184" s="3" t="e">
        <f>_xlfn.XLOOKUP(B184,#REF!,#REF!,0)</f>
        <v>#REF!</v>
      </c>
      <c r="I184" s="3">
        <f>_xlfn.XLOOKUP(E184,[2]新店!B:B,[2]新店!E:E,0)</f>
        <v>0</v>
      </c>
      <c r="J184" s="3">
        <f>_xlfn.XLOOKUP(E184,[2]新店!B:B,[2]新店!F:F,0)</f>
        <v>0</v>
      </c>
      <c r="K184" s="4" t="e">
        <f>IF(H184="新店一阶段",LOOKUP(I184,[2]②判断标准!$M$9:$M$12,[2]②判断标准!$O$9:$O$12),0)</f>
        <v>#REF!</v>
      </c>
      <c r="L184" s="5">
        <f t="shared" si="31"/>
        <v>18380</v>
      </c>
      <c r="M184" s="6">
        <f>_xlfn.XLOOKUP(E184,[2]新店!B:B,[2]新店!G:G,0)</f>
        <v>0</v>
      </c>
      <c r="N184" s="7" t="str">
        <f>LOOKUP(M184,[2]②判断标准!$M$1:$M$4,[2]②判断标准!$O$1:$O$4)</f>
        <v>同老店</v>
      </c>
      <c r="O184" s="6">
        <f>_xlfn.XLOOKUP(E184,[2]新店!B:B,[2]新店!H:H,0)</f>
        <v>0</v>
      </c>
      <c r="P184" s="6">
        <f t="shared" si="32"/>
        <v>18380</v>
      </c>
      <c r="Q184" s="2">
        <f>_xlfn.XLOOKUP(E184,[2]考勤!D:D,[2]考勤!AM:AM,0)</f>
        <v>30</v>
      </c>
      <c r="S184" s="2">
        <f t="shared" si="26"/>
        <v>60308</v>
      </c>
      <c r="T184" s="2">
        <v>18380</v>
      </c>
      <c r="U184" s="2">
        <v>40688</v>
      </c>
      <c r="V184" s="2">
        <v>1240</v>
      </c>
      <c r="W184" s="32">
        <f>_xlfn.XLOOKUP(E184,[2]项目数!C:C,[2]项目数!E:E,0)</f>
        <v>47046.66</v>
      </c>
      <c r="X184" s="32">
        <f>_xlfn.XLOOKUP(E184,[2]项目数!C:C,[2]项目数!D:D,0)</f>
        <v>109</v>
      </c>
      <c r="Y184" s="2">
        <f>_xlfn.XLOOKUP(E184,[2]项目数!C:C,[2]项目数!F:F,0)</f>
        <v>1300</v>
      </c>
      <c r="Z184" s="33">
        <f t="shared" si="27"/>
        <v>1</v>
      </c>
      <c r="AA184" s="33">
        <f t="shared" si="28"/>
        <v>1</v>
      </c>
      <c r="AB184" s="2">
        <f>_xlfn.XLOOKUP(F184,[2]战队统计表!A:A,[2]战队统计表!B:B,0)</f>
        <v>3</v>
      </c>
      <c r="AC184" s="2" t="str">
        <f t="shared" si="33"/>
        <v/>
      </c>
      <c r="AD184" s="8">
        <f>IF(AC184="",_xlfn.XLOOKUP(F184,[2]战队统计表!A:A,[2]战队统计表!D:D,0),0)</f>
        <v>0.05</v>
      </c>
      <c r="AE184" s="34">
        <f>IF(AND(E184="T区",E184="门店T区"),"",IF(AC184="",0,LOOKUP(S184,[2]②判断标准!$B$16:$B$20,[2]②判断标准!$D$16:$D$20)))</f>
        <v>0</v>
      </c>
      <c r="AF184" s="34">
        <f t="shared" si="29"/>
        <v>0.05</v>
      </c>
      <c r="AG184" s="9" t="e">
        <f t="shared" si="34"/>
        <v>#REF!</v>
      </c>
      <c r="AH184" s="35">
        <f t="shared" si="35"/>
        <v>1256.2420000000002</v>
      </c>
      <c r="AI184" s="9" t="e">
        <f t="shared" si="36"/>
        <v>#REF!</v>
      </c>
      <c r="AJ184" s="36">
        <f>IF(AA184=1,IFERROR(S184/VLOOKUP(F184,[2]战队统计表!A:C,3,0),0),0)</f>
        <v>0.53500965196161931</v>
      </c>
      <c r="AK184" s="34" t="str">
        <f t="shared" si="30"/>
        <v/>
      </c>
      <c r="AL184" s="2" t="str">
        <f>IF(D184="顾问",_xlfn.XLOOKUP(F184,[2]战队统计表!A:A,[2]战队统计表!H:H,0),"")</f>
        <v/>
      </c>
    </row>
    <row r="185" spans="1:38" ht="16.5" x14ac:dyDescent="0.2">
      <c r="A185" s="28" t="s">
        <v>30</v>
      </c>
      <c r="B185" s="29" t="s">
        <v>224</v>
      </c>
      <c r="C185" s="30" t="s">
        <v>225</v>
      </c>
      <c r="D185" s="31" t="s">
        <v>6</v>
      </c>
      <c r="E185" s="31" t="s">
        <v>228</v>
      </c>
      <c r="F185" s="2" t="str">
        <f t="shared" si="25"/>
        <v>紫荆+雄鹰队</v>
      </c>
      <c r="G185" s="2" t="str">
        <f>IFERROR(_xlfn.XLOOKUP(B185,#REF!,#REF!,0),"")</f>
        <v/>
      </c>
      <c r="H185" s="3" t="e">
        <f>_xlfn.XLOOKUP(B185,#REF!,#REF!,0)</f>
        <v>#REF!</v>
      </c>
      <c r="I185" s="3">
        <f>_xlfn.XLOOKUP(E185,[2]新店!B:B,[2]新店!E:E,0)</f>
        <v>0</v>
      </c>
      <c r="J185" s="3">
        <f>_xlfn.XLOOKUP(E185,[2]新店!B:B,[2]新店!F:F,0)</f>
        <v>0</v>
      </c>
      <c r="K185" s="4" t="e">
        <f>IF(H185="新店一阶段",LOOKUP(I185,[2]②判断标准!$M$9:$M$12,[2]②判断标准!$O$9:$O$12),0)</f>
        <v>#REF!</v>
      </c>
      <c r="L185" s="5">
        <f t="shared" si="31"/>
        <v>2612</v>
      </c>
      <c r="M185" s="6">
        <f>_xlfn.XLOOKUP(E185,[2]新店!B:B,[2]新店!G:G,0)</f>
        <v>0</v>
      </c>
      <c r="N185" s="7" t="str">
        <f>LOOKUP(M185,[2]②判断标准!$M$1:$M$4,[2]②判断标准!$O$1:$O$4)</f>
        <v>同老店</v>
      </c>
      <c r="O185" s="6">
        <f>_xlfn.XLOOKUP(E185,[2]新店!B:B,[2]新店!H:H,0)</f>
        <v>0</v>
      </c>
      <c r="P185" s="6">
        <f t="shared" si="32"/>
        <v>2612</v>
      </c>
      <c r="Q185" s="2">
        <f>_xlfn.XLOOKUP(E185,[2]考勤!D:D,[2]考勤!AM:AM,0)</f>
        <v>30</v>
      </c>
      <c r="S185" s="2">
        <f t="shared" si="26"/>
        <v>19030</v>
      </c>
      <c r="T185" s="2">
        <v>2612</v>
      </c>
      <c r="U185" s="2">
        <v>13996</v>
      </c>
      <c r="V185" s="2">
        <v>2422</v>
      </c>
      <c r="W185" s="32">
        <f>_xlfn.XLOOKUP(E185,[2]项目数!C:C,[2]项目数!E:E,0)</f>
        <v>16514.41</v>
      </c>
      <c r="X185" s="32">
        <f>_xlfn.XLOOKUP(E185,[2]项目数!C:C,[2]项目数!D:D,0)</f>
        <v>126</v>
      </c>
      <c r="Y185" s="2">
        <f>_xlfn.XLOOKUP(E185,[2]项目数!C:C,[2]项目数!F:F,0)</f>
        <v>1233.5</v>
      </c>
      <c r="Z185" s="33">
        <f t="shared" si="27"/>
        <v>1</v>
      </c>
      <c r="AA185" s="33">
        <f t="shared" si="28"/>
        <v>1</v>
      </c>
      <c r="AB185" s="2">
        <f>_xlfn.XLOOKUP(F185,[2]战队统计表!A:A,[2]战队统计表!B:B,0)</f>
        <v>3</v>
      </c>
      <c r="AC185" s="2" t="str">
        <f t="shared" si="33"/>
        <v/>
      </c>
      <c r="AD185" s="8">
        <f>IF(AC185="",_xlfn.XLOOKUP(F185,[2]战队统计表!A:A,[2]战队统计表!D:D,0),0)</f>
        <v>0.05</v>
      </c>
      <c r="AE185" s="34">
        <f>IF(AND(E185="T区",E185="门店T区"),"",IF(AC185="",0,LOOKUP(S185,[2]②判断标准!$B$16:$B$20,[2]②判断标准!$D$16:$D$20)))</f>
        <v>0</v>
      </c>
      <c r="AF185" s="34">
        <f t="shared" si="29"/>
        <v>0.05</v>
      </c>
      <c r="AG185" s="9" t="e">
        <f t="shared" si="34"/>
        <v>#REF!</v>
      </c>
      <c r="AH185" s="35">
        <f t="shared" si="35"/>
        <v>432.12650000000008</v>
      </c>
      <c r="AI185" s="9" t="e">
        <f t="shared" si="36"/>
        <v>#REF!</v>
      </c>
      <c r="AJ185" s="36">
        <f>IF(AA185=1,IFERROR(S185/VLOOKUP(F185,[2]战队统计表!A:C,3,0),0),0)</f>
        <v>0.16882061545449384</v>
      </c>
      <c r="AK185" s="34" t="str">
        <f t="shared" si="30"/>
        <v/>
      </c>
      <c r="AL185" s="2" t="str">
        <f>IF(D185="顾问",_xlfn.XLOOKUP(F185,[2]战队统计表!A:A,[2]战队统计表!H:H,0),"")</f>
        <v/>
      </c>
    </row>
    <row r="186" spans="1:38" ht="16.5" x14ac:dyDescent="0.2">
      <c r="A186" s="28" t="s">
        <v>30</v>
      </c>
      <c r="B186" s="29" t="s">
        <v>224</v>
      </c>
      <c r="C186" s="30" t="s">
        <v>36</v>
      </c>
      <c r="D186" s="31" t="s">
        <v>36</v>
      </c>
      <c r="E186" s="31" t="s">
        <v>36</v>
      </c>
      <c r="F186" s="2" t="str">
        <f t="shared" si="25"/>
        <v>紫荆+T区</v>
      </c>
      <c r="G186" s="2" t="str">
        <f>IFERROR(_xlfn.XLOOKUP(B186,#REF!,#REF!,0),"")</f>
        <v/>
      </c>
      <c r="H186" s="3" t="e">
        <f>_xlfn.XLOOKUP(B186,#REF!,#REF!,0)</f>
        <v>#REF!</v>
      </c>
      <c r="I186" s="3">
        <f>_xlfn.XLOOKUP(E186,[2]新店!B:B,[2]新店!E:E,0)</f>
        <v>0</v>
      </c>
      <c r="J186" s="3">
        <f>_xlfn.XLOOKUP(E186,[2]新店!B:B,[2]新店!F:F,0)</f>
        <v>0</v>
      </c>
      <c r="K186" s="4" t="e">
        <f>IF(H186="新店一阶段",LOOKUP(I186,[2]②判断标准!$M$9:$M$12,[2]②判断标准!$O$9:$O$12),0)</f>
        <v>#REF!</v>
      </c>
      <c r="L186" s="5">
        <f t="shared" si="31"/>
        <v>0</v>
      </c>
      <c r="M186" s="6">
        <f>_xlfn.XLOOKUP(E186,[2]新店!B:B,[2]新店!G:G,0)</f>
        <v>0</v>
      </c>
      <c r="N186" s="7" t="str">
        <f>LOOKUP(M186,[2]②判断标准!$M$1:$M$4,[2]②判断标准!$O$1:$O$4)</f>
        <v>同老店</v>
      </c>
      <c r="O186" s="6">
        <f>_xlfn.XLOOKUP(E186,[2]新店!B:B,[2]新店!H:H,0)</f>
        <v>0</v>
      </c>
      <c r="P186" s="6">
        <f t="shared" si="32"/>
        <v>0</v>
      </c>
      <c r="Q186" s="2">
        <f>_xlfn.XLOOKUP(E186,[2]考勤!D:D,[2]考勤!AM:AM,0)</f>
        <v>0</v>
      </c>
      <c r="S186" s="2">
        <f t="shared" si="26"/>
        <v>0</v>
      </c>
      <c r="T186" s="2">
        <v>0</v>
      </c>
      <c r="U186" s="2">
        <v>0</v>
      </c>
      <c r="V186" s="2">
        <v>0</v>
      </c>
      <c r="W186" s="32">
        <f>_xlfn.XLOOKUP(E186,[2]项目数!C:C,[2]项目数!E:E,0)</f>
        <v>0</v>
      </c>
      <c r="X186" s="32">
        <f>_xlfn.XLOOKUP(E186,[2]项目数!C:C,[2]项目数!D:D,0)</f>
        <v>0</v>
      </c>
      <c r="Y186" s="2">
        <f>_xlfn.XLOOKUP(E186,[2]项目数!C:C,[2]项目数!F:F,0)</f>
        <v>0</v>
      </c>
      <c r="Z186" s="33" t="str">
        <f t="shared" si="27"/>
        <v>不属于战队</v>
      </c>
      <c r="AA186" s="33">
        <f t="shared" si="28"/>
        <v>0</v>
      </c>
      <c r="AB186" s="2">
        <f>_xlfn.XLOOKUP(F186,[2]战队统计表!A:A,[2]战队统计表!B:B,0)</f>
        <v>0</v>
      </c>
      <c r="AC186" s="2">
        <f t="shared" si="33"/>
        <v>1</v>
      </c>
      <c r="AD186" s="8">
        <f>IF(AC186="",_xlfn.XLOOKUP(F186,[2]战队统计表!A:A,[2]战队统计表!D:D,0),0)</f>
        <v>0</v>
      </c>
      <c r="AE186" s="34">
        <f>IF(AND(E186="T区",E186="门店T区"),"",IF(AC186="",0,LOOKUP(S186,[2]②判断标准!$B$16:$B$20,[2]②判断标准!$D$16:$D$20)))</f>
        <v>0</v>
      </c>
      <c r="AF186" s="34">
        <f t="shared" si="29"/>
        <v>0</v>
      </c>
      <c r="AG186" s="9" t="e">
        <f t="shared" si="34"/>
        <v>#REF!</v>
      </c>
      <c r="AH186" s="35">
        <f t="shared" si="35"/>
        <v>0</v>
      </c>
      <c r="AI186" s="9" t="e">
        <f t="shared" si="36"/>
        <v>#REF!</v>
      </c>
      <c r="AJ186" s="36">
        <f>IF(AA186=1,IFERROR(S186/VLOOKUP(F186,[2]战队统计表!A:C,3,0),0),0)</f>
        <v>0</v>
      </c>
      <c r="AK186" s="34" t="str">
        <f t="shared" si="30"/>
        <v/>
      </c>
      <c r="AL186" s="2" t="str">
        <f>IF(D186="顾问",_xlfn.XLOOKUP(F186,[2]战队统计表!A:A,[2]战队统计表!H:H,0),"")</f>
        <v/>
      </c>
    </row>
    <row r="187" spans="1:38" ht="16.5" x14ac:dyDescent="0.2">
      <c r="A187" s="28" t="s">
        <v>30</v>
      </c>
      <c r="B187" s="29" t="s">
        <v>224</v>
      </c>
      <c r="C187" s="30" t="s">
        <v>230</v>
      </c>
      <c r="D187" s="31" t="s">
        <v>32</v>
      </c>
      <c r="E187" s="31" t="s">
        <v>231</v>
      </c>
      <c r="F187" s="2" t="str">
        <f t="shared" si="25"/>
        <v>紫荆+团结队</v>
      </c>
      <c r="G187" s="2" t="str">
        <f>IFERROR(_xlfn.XLOOKUP(B187,#REF!,#REF!,0),"")</f>
        <v/>
      </c>
      <c r="H187" s="3" t="e">
        <f>_xlfn.XLOOKUP(B187,#REF!,#REF!,0)</f>
        <v>#REF!</v>
      </c>
      <c r="I187" s="3">
        <f>_xlfn.XLOOKUP(E187,[2]新店!B:B,[2]新店!E:E,0)</f>
        <v>0</v>
      </c>
      <c r="J187" s="3">
        <f>_xlfn.XLOOKUP(E187,[2]新店!B:B,[2]新店!F:F,0)</f>
        <v>0</v>
      </c>
      <c r="K187" s="4" t="e">
        <f>IF(H187="新店一阶段",LOOKUP(I187,[2]②判断标准!$M$9:$M$12,[2]②判断标准!$O$9:$O$12),0)</f>
        <v>#REF!</v>
      </c>
      <c r="L187" s="5">
        <f t="shared" si="31"/>
        <v>4613</v>
      </c>
      <c r="M187" s="6">
        <f>_xlfn.XLOOKUP(E187,[2]新店!B:B,[2]新店!G:G,0)</f>
        <v>0</v>
      </c>
      <c r="N187" s="7" t="str">
        <f>LOOKUP(M187,[2]②判断标准!$M$1:$M$4,[2]②判断标准!$O$1:$O$4)</f>
        <v>同老店</v>
      </c>
      <c r="O187" s="6">
        <f>_xlfn.XLOOKUP(E187,[2]新店!B:B,[2]新店!H:H,0)</f>
        <v>0</v>
      </c>
      <c r="P187" s="6">
        <f t="shared" si="32"/>
        <v>4613</v>
      </c>
      <c r="Q187" s="2">
        <f>_xlfn.XLOOKUP(E187,[2]考勤!D:D,[2]考勤!AM:AM,0)</f>
        <v>30</v>
      </c>
      <c r="S187" s="2">
        <f t="shared" si="26"/>
        <v>25372</v>
      </c>
      <c r="T187" s="2">
        <v>4613</v>
      </c>
      <c r="U187" s="2">
        <v>20759</v>
      </c>
      <c r="V187" s="2">
        <v>0</v>
      </c>
      <c r="W187" s="32">
        <f>_xlfn.XLOOKUP(E187,[2]项目数!C:C,[2]项目数!E:E,0)</f>
        <v>34064.300000000003</v>
      </c>
      <c r="X187" s="32">
        <f>_xlfn.XLOOKUP(E187,[2]项目数!C:C,[2]项目数!D:D,0)</f>
        <v>74.5</v>
      </c>
      <c r="Y187" s="2">
        <f>_xlfn.XLOOKUP(E187,[2]项目数!C:C,[2]项目数!F:F,0)</f>
        <v>587</v>
      </c>
      <c r="Z187" s="33">
        <f t="shared" si="27"/>
        <v>1</v>
      </c>
      <c r="AA187" s="33">
        <f t="shared" si="28"/>
        <v>1</v>
      </c>
      <c r="AB187" s="2">
        <f>_xlfn.XLOOKUP(F187,[2]战队统计表!A:A,[2]战队统计表!B:B,0)</f>
        <v>3</v>
      </c>
      <c r="AC187" s="2" t="str">
        <f t="shared" si="33"/>
        <v/>
      </c>
      <c r="AD187" s="8">
        <f>IF(AC187="",_xlfn.XLOOKUP(F187,[2]战队统计表!A:A,[2]战队统计表!D:D,0),0)</f>
        <v>0.04</v>
      </c>
      <c r="AE187" s="34">
        <f>IF(AND(E187="T区",E187="门店T区"),"",IF(AC187="",0,LOOKUP(S187,[2]②判断标准!$B$16:$B$20,[2]②判断标准!$D$16:$D$20)))</f>
        <v>0</v>
      </c>
      <c r="AF187" s="34">
        <f t="shared" si="29"/>
        <v>0.04</v>
      </c>
      <c r="AG187" s="9" t="e">
        <f t="shared" si="34"/>
        <v>#REF!</v>
      </c>
      <c r="AH187" s="35">
        <f t="shared" si="35"/>
        <v>512.7473</v>
      </c>
      <c r="AI187" s="9" t="e">
        <f t="shared" si="36"/>
        <v>#REF!</v>
      </c>
      <c r="AJ187" s="36">
        <f>IF(AA187=1,IFERROR(S187/VLOOKUP(F187,[2]战队统计表!A:C,3,0),0),0)</f>
        <v>0.31055915826374758</v>
      </c>
      <c r="AK187" s="34">
        <f t="shared" si="30"/>
        <v>0.68944084173625242</v>
      </c>
      <c r="AL187" s="2">
        <f>IF(D187="顾问",_xlfn.XLOOKUP(F187,[2]战队统计表!A:A,[2]战队统计表!H:H,0),"")</f>
        <v>653.59</v>
      </c>
    </row>
    <row r="188" spans="1:38" ht="16.5" x14ac:dyDescent="0.2">
      <c r="A188" s="28" t="s">
        <v>30</v>
      </c>
      <c r="B188" s="29" t="s">
        <v>224</v>
      </c>
      <c r="C188" s="30" t="s">
        <v>230</v>
      </c>
      <c r="D188" s="31" t="s">
        <v>6</v>
      </c>
      <c r="E188" s="31" t="s">
        <v>232</v>
      </c>
      <c r="F188" s="2" t="str">
        <f t="shared" si="25"/>
        <v>紫荆+团结队</v>
      </c>
      <c r="G188" s="2" t="str">
        <f>IFERROR(_xlfn.XLOOKUP(B188,#REF!,#REF!,0),"")</f>
        <v/>
      </c>
      <c r="H188" s="3" t="e">
        <f>_xlfn.XLOOKUP(B188,#REF!,#REF!,0)</f>
        <v>#REF!</v>
      </c>
      <c r="I188" s="3">
        <f>_xlfn.XLOOKUP(E188,[2]新店!B:B,[2]新店!E:E,0)</f>
        <v>0</v>
      </c>
      <c r="J188" s="3">
        <f>_xlfn.XLOOKUP(E188,[2]新店!B:B,[2]新店!F:F,0)</f>
        <v>0</v>
      </c>
      <c r="K188" s="4" t="e">
        <f>IF(H188="新店一阶段",LOOKUP(I188,[2]②判断标准!$M$9:$M$12,[2]②判断标准!$O$9:$O$12),0)</f>
        <v>#REF!</v>
      </c>
      <c r="L188" s="5">
        <f t="shared" si="31"/>
        <v>31624</v>
      </c>
      <c r="M188" s="6">
        <f>_xlfn.XLOOKUP(E188,[2]新店!B:B,[2]新店!G:G,0)</f>
        <v>0</v>
      </c>
      <c r="N188" s="7" t="str">
        <f>LOOKUP(M188,[2]②判断标准!$M$1:$M$4,[2]②判断标准!$O$1:$O$4)</f>
        <v>同老店</v>
      </c>
      <c r="O188" s="6">
        <f>_xlfn.XLOOKUP(E188,[2]新店!B:B,[2]新店!H:H,0)</f>
        <v>0</v>
      </c>
      <c r="P188" s="6">
        <f t="shared" si="32"/>
        <v>31624</v>
      </c>
      <c r="Q188" s="2">
        <f>_xlfn.XLOOKUP(E188,[2]考勤!D:D,[2]考勤!AM:AM,0)</f>
        <v>30</v>
      </c>
      <c r="S188" s="2">
        <f t="shared" si="26"/>
        <v>55097</v>
      </c>
      <c r="T188" s="2">
        <v>31624</v>
      </c>
      <c r="U188" s="2">
        <v>22853</v>
      </c>
      <c r="V188" s="2">
        <v>620</v>
      </c>
      <c r="W188" s="32">
        <f>_xlfn.XLOOKUP(E188,[2]项目数!C:C,[2]项目数!E:E,0)</f>
        <v>33619.589999999997</v>
      </c>
      <c r="X188" s="32">
        <f>_xlfn.XLOOKUP(E188,[2]项目数!C:C,[2]项目数!D:D,0)</f>
        <v>127</v>
      </c>
      <c r="Y188" s="2">
        <f>_xlfn.XLOOKUP(E188,[2]项目数!C:C,[2]项目数!F:F,0)</f>
        <v>1283.5</v>
      </c>
      <c r="Z188" s="33">
        <f t="shared" si="27"/>
        <v>1</v>
      </c>
      <c r="AA188" s="33">
        <f t="shared" si="28"/>
        <v>1</v>
      </c>
      <c r="AB188" s="2">
        <f>_xlfn.XLOOKUP(F188,[2]战队统计表!A:A,[2]战队统计表!B:B,0)</f>
        <v>3</v>
      </c>
      <c r="AC188" s="2" t="str">
        <f t="shared" si="33"/>
        <v/>
      </c>
      <c r="AD188" s="8">
        <f>IF(AC188="",_xlfn.XLOOKUP(F188,[2]战队统计表!A:A,[2]战队统计表!D:D,0),0)</f>
        <v>0.04</v>
      </c>
      <c r="AE188" s="34">
        <f>IF(AND(E188="T区",E188="门店T区"),"",IF(AC188="",0,LOOKUP(S188,[2]②判断标准!$B$16:$B$20,[2]②判断标准!$D$16:$D$20)))</f>
        <v>0</v>
      </c>
      <c r="AF188" s="34">
        <f t="shared" si="29"/>
        <v>0.04</v>
      </c>
      <c r="AG188" s="9" t="e">
        <f t="shared" si="34"/>
        <v>#REF!</v>
      </c>
      <c r="AH188" s="35">
        <f t="shared" si="35"/>
        <v>564.46910000000003</v>
      </c>
      <c r="AI188" s="9" t="e">
        <f t="shared" si="36"/>
        <v>#REF!</v>
      </c>
      <c r="AJ188" s="36">
        <f>IF(AA188=1,IFERROR(S188/VLOOKUP(F188,[2]战队统计表!A:C,3,0),0),0)</f>
        <v>0.6744000450440526</v>
      </c>
      <c r="AK188" s="34" t="str">
        <f t="shared" si="30"/>
        <v/>
      </c>
      <c r="AL188" s="2" t="str">
        <f>IF(D188="顾问",_xlfn.XLOOKUP(F188,[2]战队统计表!A:A,[2]战队统计表!H:H,0),"")</f>
        <v/>
      </c>
    </row>
    <row r="189" spans="1:38" ht="16.5" x14ac:dyDescent="0.2">
      <c r="A189" s="28" t="s">
        <v>30</v>
      </c>
      <c r="B189" s="29" t="s">
        <v>224</v>
      </c>
      <c r="C189" s="30" t="s">
        <v>230</v>
      </c>
      <c r="D189" s="31" t="s">
        <v>6</v>
      </c>
      <c r="E189" s="31" t="s">
        <v>233</v>
      </c>
      <c r="F189" s="2" t="str">
        <f t="shared" si="25"/>
        <v>紫荆+团结队</v>
      </c>
      <c r="G189" s="2" t="str">
        <f>IFERROR(_xlfn.XLOOKUP(B189,#REF!,#REF!,0),"")</f>
        <v/>
      </c>
      <c r="H189" s="3" t="e">
        <f>_xlfn.XLOOKUP(B189,#REF!,#REF!,0)</f>
        <v>#REF!</v>
      </c>
      <c r="I189" s="3">
        <f>_xlfn.XLOOKUP(E189,[2]新店!B:B,[2]新店!E:E,0)</f>
        <v>0</v>
      </c>
      <c r="J189" s="3">
        <f>_xlfn.XLOOKUP(E189,[2]新店!B:B,[2]新店!F:F,0)</f>
        <v>0</v>
      </c>
      <c r="K189" s="4" t="e">
        <f>IF(H189="新店一阶段",LOOKUP(I189,[2]②判断标准!$M$9:$M$12,[2]②判断标准!$O$9:$O$12),0)</f>
        <v>#REF!</v>
      </c>
      <c r="L189" s="5">
        <f t="shared" si="31"/>
        <v>897.8</v>
      </c>
      <c r="M189" s="6">
        <f>_xlfn.XLOOKUP(E189,[2]新店!B:B,[2]新店!G:G,0)</f>
        <v>0</v>
      </c>
      <c r="N189" s="7" t="str">
        <f>LOOKUP(M189,[2]②判断标准!$M$1:$M$4,[2]②判断标准!$O$1:$O$4)</f>
        <v>同老店</v>
      </c>
      <c r="O189" s="6">
        <f>_xlfn.XLOOKUP(E189,[2]新店!B:B,[2]新店!H:H,0)</f>
        <v>0</v>
      </c>
      <c r="P189" s="6">
        <f t="shared" si="32"/>
        <v>897.8</v>
      </c>
      <c r="Q189" s="2">
        <f>_xlfn.XLOOKUP(E189,[2]考勤!D:D,[2]考勤!AM:AM,0)</f>
        <v>21</v>
      </c>
      <c r="S189" s="2">
        <f t="shared" si="26"/>
        <v>1228.8</v>
      </c>
      <c r="T189" s="2">
        <v>897.8</v>
      </c>
      <c r="U189" s="2">
        <v>37</v>
      </c>
      <c r="V189" s="2">
        <v>294</v>
      </c>
      <c r="W189" s="32">
        <f>_xlfn.XLOOKUP(E189,[2]项目数!C:C,[2]项目数!E:E,0)</f>
        <v>10726.35</v>
      </c>
      <c r="X189" s="32">
        <f>_xlfn.XLOOKUP(E189,[2]项目数!C:C,[2]项目数!D:D,0)</f>
        <v>69</v>
      </c>
      <c r="Y189" s="2">
        <f>_xlfn.XLOOKUP(E189,[2]项目数!C:C,[2]项目数!F:F,0)</f>
        <v>791</v>
      </c>
      <c r="Z189" s="33">
        <f t="shared" si="27"/>
        <v>1</v>
      </c>
      <c r="AA189" s="33">
        <f t="shared" si="28"/>
        <v>1</v>
      </c>
      <c r="AB189" s="2">
        <f>_xlfn.XLOOKUP(F189,[2]战队统计表!A:A,[2]战队统计表!B:B,0)</f>
        <v>3</v>
      </c>
      <c r="AC189" s="2" t="str">
        <f t="shared" si="33"/>
        <v/>
      </c>
      <c r="AD189" s="8">
        <f>IF(AC189="",_xlfn.XLOOKUP(F189,[2]战队统计表!A:A,[2]战队统计表!D:D,0),0)</f>
        <v>0.04</v>
      </c>
      <c r="AE189" s="34">
        <f>IF(AND(E189="T区",E189="门店T区"),"",IF(AC189="",0,LOOKUP(S189,[2]②判断标准!$B$16:$B$20,[2]②判断标准!$D$16:$D$20)))</f>
        <v>0</v>
      </c>
      <c r="AF189" s="34">
        <f t="shared" si="29"/>
        <v>0.04</v>
      </c>
      <c r="AG189" s="9" t="e">
        <f t="shared" si="34"/>
        <v>#REF!</v>
      </c>
      <c r="AH189" s="35">
        <f t="shared" si="35"/>
        <v>0.91389999999999993</v>
      </c>
      <c r="AI189" s="9" t="e">
        <f t="shared" si="36"/>
        <v>#REF!</v>
      </c>
      <c r="AJ189" s="36">
        <f>IF(AA189=1,IFERROR(S189/VLOOKUP(F189,[2]战队统计表!A:C,3,0),0),0)</f>
        <v>1.5040796692199789E-2</v>
      </c>
      <c r="AK189" s="34" t="str">
        <f t="shared" si="30"/>
        <v/>
      </c>
      <c r="AL189" s="2" t="str">
        <f>IF(D189="顾问",_xlfn.XLOOKUP(F189,[2]战队统计表!A:A,[2]战队统计表!H:H,0),"")</f>
        <v/>
      </c>
    </row>
    <row r="190" spans="1:38" ht="16.5" x14ac:dyDescent="0.2">
      <c r="A190" s="28" t="s">
        <v>30</v>
      </c>
      <c r="B190" s="29" t="s">
        <v>224</v>
      </c>
      <c r="C190" s="30" t="s">
        <v>36</v>
      </c>
      <c r="D190" s="31" t="s">
        <v>36</v>
      </c>
      <c r="E190" s="31" t="s">
        <v>36</v>
      </c>
      <c r="F190" s="2" t="str">
        <f t="shared" si="25"/>
        <v>紫荆+T区</v>
      </c>
      <c r="G190" s="2" t="str">
        <f>IFERROR(_xlfn.XLOOKUP(B190,#REF!,#REF!,0),"")</f>
        <v/>
      </c>
      <c r="H190" s="3" t="e">
        <f>_xlfn.XLOOKUP(B190,#REF!,#REF!,0)</f>
        <v>#REF!</v>
      </c>
      <c r="I190" s="3">
        <f>_xlfn.XLOOKUP(E190,[2]新店!B:B,[2]新店!E:E,0)</f>
        <v>0</v>
      </c>
      <c r="J190" s="3">
        <f>_xlfn.XLOOKUP(E190,[2]新店!B:B,[2]新店!F:F,0)</f>
        <v>0</v>
      </c>
      <c r="K190" s="4" t="e">
        <f>IF(H190="新店一阶段",LOOKUP(I190,[2]②判断标准!$M$9:$M$12,[2]②判断标准!$O$9:$O$12),0)</f>
        <v>#REF!</v>
      </c>
      <c r="L190" s="5">
        <f t="shared" si="31"/>
        <v>0</v>
      </c>
      <c r="M190" s="6">
        <f>_xlfn.XLOOKUP(E190,[2]新店!B:B,[2]新店!G:G,0)</f>
        <v>0</v>
      </c>
      <c r="N190" s="7" t="str">
        <f>LOOKUP(M190,[2]②判断标准!$M$1:$M$4,[2]②判断标准!$O$1:$O$4)</f>
        <v>同老店</v>
      </c>
      <c r="O190" s="6">
        <f>_xlfn.XLOOKUP(E190,[2]新店!B:B,[2]新店!H:H,0)</f>
        <v>0</v>
      </c>
      <c r="P190" s="6">
        <f t="shared" si="32"/>
        <v>0</v>
      </c>
      <c r="Q190" s="2">
        <f>_xlfn.XLOOKUP(E190,[2]考勤!D:D,[2]考勤!AM:AM,0)</f>
        <v>0</v>
      </c>
      <c r="S190" s="2">
        <f t="shared" si="26"/>
        <v>0</v>
      </c>
      <c r="T190" s="2">
        <v>0</v>
      </c>
      <c r="U190" s="2">
        <v>0</v>
      </c>
      <c r="V190" s="2">
        <v>0</v>
      </c>
      <c r="W190" s="32">
        <f>_xlfn.XLOOKUP(E190,[2]项目数!C:C,[2]项目数!E:E,0)</f>
        <v>0</v>
      </c>
      <c r="X190" s="32">
        <f>_xlfn.XLOOKUP(E190,[2]项目数!C:C,[2]项目数!D:D,0)</f>
        <v>0</v>
      </c>
      <c r="Y190" s="2">
        <f>_xlfn.XLOOKUP(E190,[2]项目数!C:C,[2]项目数!F:F,0)</f>
        <v>0</v>
      </c>
      <c r="Z190" s="33" t="str">
        <f t="shared" si="27"/>
        <v>不属于战队</v>
      </c>
      <c r="AA190" s="33">
        <f t="shared" si="28"/>
        <v>0</v>
      </c>
      <c r="AB190" s="2">
        <f>_xlfn.XLOOKUP(F190,[2]战队统计表!A:A,[2]战队统计表!B:B,0)</f>
        <v>0</v>
      </c>
      <c r="AC190" s="2">
        <f t="shared" si="33"/>
        <v>1</v>
      </c>
      <c r="AD190" s="8">
        <f>IF(AC190="",_xlfn.XLOOKUP(F190,[2]战队统计表!A:A,[2]战队统计表!D:D,0),0)</f>
        <v>0</v>
      </c>
      <c r="AE190" s="34">
        <f>IF(AND(E190="T区",E190="门店T区"),"",IF(AC190="",0,LOOKUP(S190,[2]②判断标准!$B$16:$B$20,[2]②判断标准!$D$16:$D$20)))</f>
        <v>0</v>
      </c>
      <c r="AF190" s="34">
        <f t="shared" si="29"/>
        <v>0</v>
      </c>
      <c r="AG190" s="9" t="e">
        <f t="shared" si="34"/>
        <v>#REF!</v>
      </c>
      <c r="AH190" s="35">
        <f t="shared" si="35"/>
        <v>0</v>
      </c>
      <c r="AI190" s="9" t="e">
        <f t="shared" si="36"/>
        <v>#REF!</v>
      </c>
      <c r="AJ190" s="36">
        <f>IF(AA190=1,IFERROR(S190/VLOOKUP(F190,[2]战队统计表!A:C,3,0),0),0)</f>
        <v>0</v>
      </c>
      <c r="AK190" s="34" t="str">
        <f t="shared" si="30"/>
        <v/>
      </c>
      <c r="AL190" s="2" t="str">
        <f>IF(D190="顾问",_xlfn.XLOOKUP(F190,[2]战队统计表!A:A,[2]战队统计表!H:H,0),"")</f>
        <v/>
      </c>
    </row>
    <row r="191" spans="1:38" ht="16.5" x14ac:dyDescent="0.2">
      <c r="A191" s="28" t="s">
        <v>30</v>
      </c>
      <c r="B191" s="29" t="s">
        <v>224</v>
      </c>
      <c r="C191" s="58" t="s">
        <v>153</v>
      </c>
      <c r="D191" s="59" t="s">
        <v>32</v>
      </c>
      <c r="E191" s="31" t="s">
        <v>234</v>
      </c>
      <c r="F191" s="2" t="str">
        <f t="shared" si="25"/>
        <v>紫荆+冲刺队</v>
      </c>
      <c r="G191" s="2" t="str">
        <f>IFERROR(_xlfn.XLOOKUP(B191,#REF!,#REF!,0),"")</f>
        <v/>
      </c>
      <c r="H191" s="3" t="e">
        <f>_xlfn.XLOOKUP(B191,#REF!,#REF!,0)</f>
        <v>#REF!</v>
      </c>
      <c r="I191" s="3">
        <f>_xlfn.XLOOKUP(E191,[2]新店!B:B,[2]新店!E:E,0)</f>
        <v>0</v>
      </c>
      <c r="J191" s="3">
        <f>_xlfn.XLOOKUP(E191,[2]新店!B:B,[2]新店!F:F,0)</f>
        <v>0</v>
      </c>
      <c r="K191" s="4" t="e">
        <f>IF(H191="新店一阶段",LOOKUP(I191,[2]②判断标准!$M$9:$M$12,[2]②判断标准!$O$9:$O$12),0)</f>
        <v>#REF!</v>
      </c>
      <c r="L191" s="5">
        <f t="shared" si="31"/>
        <v>16906</v>
      </c>
      <c r="M191" s="6">
        <f>_xlfn.XLOOKUP(E191,[2]新店!B:B,[2]新店!G:G,0)</f>
        <v>0</v>
      </c>
      <c r="N191" s="7" t="str">
        <f>LOOKUP(M191,[2]②判断标准!$M$1:$M$4,[2]②判断标准!$O$1:$O$4)</f>
        <v>同老店</v>
      </c>
      <c r="O191" s="6">
        <f>_xlfn.XLOOKUP(E191,[2]新店!B:B,[2]新店!H:H,0)</f>
        <v>0</v>
      </c>
      <c r="P191" s="6">
        <f t="shared" si="32"/>
        <v>16906</v>
      </c>
      <c r="Q191" s="2">
        <f>_xlfn.XLOOKUP(E191,[2]考勤!D:D,[2]考勤!AM:AM,0)</f>
        <v>30</v>
      </c>
      <c r="S191" s="2">
        <f t="shared" si="26"/>
        <v>68442</v>
      </c>
      <c r="T191" s="2">
        <v>16906</v>
      </c>
      <c r="U191" s="2">
        <v>48650</v>
      </c>
      <c r="V191" s="2">
        <v>2886</v>
      </c>
      <c r="W191" s="32">
        <f>_xlfn.XLOOKUP(E191,[2]项目数!C:C,[2]项目数!E:E,0)</f>
        <v>25758.33</v>
      </c>
      <c r="X191" s="32">
        <f>_xlfn.XLOOKUP(E191,[2]项目数!C:C,[2]项目数!D:D,0)</f>
        <v>116.5</v>
      </c>
      <c r="Y191" s="2">
        <f>_xlfn.XLOOKUP(E191,[2]项目数!C:C,[2]项目数!F:F,0)</f>
        <v>1129</v>
      </c>
      <c r="Z191" s="33">
        <f t="shared" si="27"/>
        <v>1</v>
      </c>
      <c r="AA191" s="33">
        <f t="shared" si="28"/>
        <v>1</v>
      </c>
      <c r="AB191" s="2">
        <f>_xlfn.XLOOKUP(F191,[2]战队统计表!A:A,[2]战队统计表!B:B,0)</f>
        <v>3</v>
      </c>
      <c r="AC191" s="2" t="str">
        <f t="shared" si="33"/>
        <v/>
      </c>
      <c r="AD191" s="8">
        <f>IF(AC191="",_xlfn.XLOOKUP(F191,[2]战队统计表!A:A,[2]战队统计表!D:D,0),0)</f>
        <v>0.05</v>
      </c>
      <c r="AE191" s="34">
        <f>IF(AND(E191="T区",E191="门店T区"),"",IF(AC191="",0,LOOKUP(S191,[2]②判断标准!$B$16:$B$20,[2]②判断标准!$D$16:$D$20)))</f>
        <v>0</v>
      </c>
      <c r="AF191" s="34">
        <f t="shared" si="29"/>
        <v>0.05</v>
      </c>
      <c r="AG191" s="9" t="e">
        <f t="shared" si="34"/>
        <v>#REF!</v>
      </c>
      <c r="AH191" s="35">
        <f t="shared" si="35"/>
        <v>1502.0687500000001</v>
      </c>
      <c r="AI191" s="9" t="e">
        <f t="shared" si="36"/>
        <v>#REF!</v>
      </c>
      <c r="AJ191" s="36">
        <f>IF(AA191=1,IFERROR(S191/VLOOKUP(F191,[2]战队统计表!A:C,3,0),0),0)</f>
        <v>0.70776199044487187</v>
      </c>
      <c r="AK191" s="34">
        <f t="shared" si="30"/>
        <v>0.29223800955512813</v>
      </c>
      <c r="AL191" s="2">
        <f>IF(D191="顾问",_xlfn.XLOOKUP(F191,[2]战队统计表!A:A,[2]战队统计表!H:H,0),"")</f>
        <v>0</v>
      </c>
    </row>
    <row r="192" spans="1:38" ht="16.5" x14ac:dyDescent="0.2">
      <c r="A192" s="28" t="s">
        <v>30</v>
      </c>
      <c r="B192" s="29" t="s">
        <v>224</v>
      </c>
      <c r="C192" s="58" t="s">
        <v>153</v>
      </c>
      <c r="D192" s="59" t="s">
        <v>6</v>
      </c>
      <c r="E192" s="31" t="s">
        <v>235</v>
      </c>
      <c r="F192" s="2" t="str">
        <f t="shared" si="25"/>
        <v>紫荆+冲刺队</v>
      </c>
      <c r="G192" s="2" t="str">
        <f>IFERROR(_xlfn.XLOOKUP(B192,#REF!,#REF!,0),"")</f>
        <v/>
      </c>
      <c r="H192" s="3" t="e">
        <f>_xlfn.XLOOKUP(B192,#REF!,#REF!,0)</f>
        <v>#REF!</v>
      </c>
      <c r="I192" s="3">
        <f>_xlfn.XLOOKUP(E192,[2]新店!B:B,[2]新店!E:E,0)</f>
        <v>0</v>
      </c>
      <c r="J192" s="3">
        <f>_xlfn.XLOOKUP(E192,[2]新店!B:B,[2]新店!F:F,0)</f>
        <v>0</v>
      </c>
      <c r="K192" s="4" t="e">
        <f>IF(H192="新店一阶段",LOOKUP(I192,[2]②判断标准!$M$9:$M$12,[2]②判断标准!$O$9:$O$12),0)</f>
        <v>#REF!</v>
      </c>
      <c r="L192" s="5">
        <f t="shared" si="31"/>
        <v>5973.2</v>
      </c>
      <c r="M192" s="6">
        <f>_xlfn.XLOOKUP(E192,[2]新店!B:B,[2]新店!G:G,0)</f>
        <v>0</v>
      </c>
      <c r="N192" s="7" t="str">
        <f>LOOKUP(M192,[2]②判断标准!$M$1:$M$4,[2]②判断标准!$O$1:$O$4)</f>
        <v>同老店</v>
      </c>
      <c r="O192" s="6">
        <f>_xlfn.XLOOKUP(E192,[2]新店!B:B,[2]新店!H:H,0)</f>
        <v>0</v>
      </c>
      <c r="P192" s="6">
        <f t="shared" si="32"/>
        <v>5973.2</v>
      </c>
      <c r="Q192" s="2">
        <f>_xlfn.XLOOKUP(E192,[2]考勤!D:D,[2]考勤!AM:AM,0)</f>
        <v>30</v>
      </c>
      <c r="S192" s="2">
        <f t="shared" si="26"/>
        <v>16573.2</v>
      </c>
      <c r="T192" s="2">
        <v>5973.2</v>
      </c>
      <c r="U192" s="2">
        <v>10600</v>
      </c>
      <c r="V192" s="2">
        <v>0</v>
      </c>
      <c r="W192" s="32">
        <f>_xlfn.XLOOKUP(E192,[2]项目数!C:C,[2]项目数!E:E,0)</f>
        <v>28453.48</v>
      </c>
      <c r="X192" s="32">
        <f>_xlfn.XLOOKUP(E192,[2]项目数!C:C,[2]项目数!D:D,0)</f>
        <v>103.5</v>
      </c>
      <c r="Y192" s="2">
        <f>_xlfn.XLOOKUP(E192,[2]项目数!C:C,[2]项目数!F:F,0)</f>
        <v>1178.5</v>
      </c>
      <c r="Z192" s="33">
        <f t="shared" si="27"/>
        <v>1</v>
      </c>
      <c r="AA192" s="33">
        <f t="shared" si="28"/>
        <v>1</v>
      </c>
      <c r="AB192" s="2">
        <f>_xlfn.XLOOKUP(F192,[2]战队统计表!A:A,[2]战队统计表!B:B,0)</f>
        <v>3</v>
      </c>
      <c r="AC192" s="2" t="str">
        <f t="shared" si="33"/>
        <v/>
      </c>
      <c r="AD192" s="8">
        <f>IF(AC192="",_xlfn.XLOOKUP(F192,[2]战队统计表!A:A,[2]战队统计表!D:D,0),0)</f>
        <v>0.05</v>
      </c>
      <c r="AE192" s="34">
        <f>IF(AND(E192="T区",E192="门店T区"),"",IF(AC192="",0,LOOKUP(S192,[2]②判断标准!$B$16:$B$20,[2]②判断标准!$D$16:$D$20)))</f>
        <v>0</v>
      </c>
      <c r="AF192" s="34">
        <f t="shared" si="29"/>
        <v>0.05</v>
      </c>
      <c r="AG192" s="9" t="e">
        <f t="shared" si="34"/>
        <v>#REF!</v>
      </c>
      <c r="AH192" s="35">
        <f t="shared" si="35"/>
        <v>327.27500000000003</v>
      </c>
      <c r="AI192" s="9" t="e">
        <f t="shared" si="36"/>
        <v>#REF!</v>
      </c>
      <c r="AJ192" s="36">
        <f>IF(AA192=1,IFERROR(S192/VLOOKUP(F192,[2]战队统计表!A:C,3,0),0),0)</f>
        <v>0.17138425265247875</v>
      </c>
      <c r="AK192" s="34" t="str">
        <f t="shared" si="30"/>
        <v/>
      </c>
      <c r="AL192" s="2" t="str">
        <f>IF(D192="顾问",_xlfn.XLOOKUP(F192,[2]战队统计表!A:A,[2]战队统计表!H:H,0),"")</f>
        <v/>
      </c>
    </row>
    <row r="193" spans="1:38" ht="16.5" x14ac:dyDescent="0.2">
      <c r="A193" s="28" t="s">
        <v>30</v>
      </c>
      <c r="B193" s="29" t="s">
        <v>224</v>
      </c>
      <c r="C193" s="58" t="s">
        <v>153</v>
      </c>
      <c r="D193" s="59" t="s">
        <v>6</v>
      </c>
      <c r="E193" s="31" t="s">
        <v>236</v>
      </c>
      <c r="F193" s="2" t="str">
        <f t="shared" si="25"/>
        <v>紫荆+冲刺队</v>
      </c>
      <c r="G193" s="2" t="str">
        <f>IFERROR(_xlfn.XLOOKUP(B193,#REF!,#REF!,0),"")</f>
        <v/>
      </c>
      <c r="H193" s="3" t="e">
        <f>_xlfn.XLOOKUP(B193,#REF!,#REF!,0)</f>
        <v>#REF!</v>
      </c>
      <c r="I193" s="3">
        <f>_xlfn.XLOOKUP(E193,[2]新店!B:B,[2]新店!E:E,0)</f>
        <v>0</v>
      </c>
      <c r="J193" s="3">
        <f>_xlfn.XLOOKUP(E193,[2]新店!B:B,[2]新店!F:F,0)</f>
        <v>0</v>
      </c>
      <c r="K193" s="4" t="e">
        <f>IF(H193="新店一阶段",LOOKUP(I193,[2]②判断标准!$M$9:$M$12,[2]②判断标准!$O$9:$O$12),0)</f>
        <v>#REF!</v>
      </c>
      <c r="L193" s="5">
        <f t="shared" si="31"/>
        <v>5450.8</v>
      </c>
      <c r="M193" s="6">
        <f>_xlfn.XLOOKUP(E193,[2]新店!B:B,[2]新店!G:G,0)</f>
        <v>0</v>
      </c>
      <c r="N193" s="7" t="str">
        <f>LOOKUP(M193,[2]②判断标准!$M$1:$M$4,[2]②判断标准!$O$1:$O$4)</f>
        <v>同老店</v>
      </c>
      <c r="O193" s="6">
        <f>_xlfn.XLOOKUP(E193,[2]新店!B:B,[2]新店!H:H,0)</f>
        <v>0</v>
      </c>
      <c r="P193" s="6">
        <f t="shared" si="32"/>
        <v>5450.8</v>
      </c>
      <c r="Q193" s="2">
        <f>_xlfn.XLOOKUP(E193,[2]考勤!D:D,[2]考勤!AM:AM,0)</f>
        <v>30</v>
      </c>
      <c r="S193" s="2">
        <f t="shared" si="26"/>
        <v>11686.8</v>
      </c>
      <c r="T193" s="2">
        <v>5450.8</v>
      </c>
      <c r="U193" s="2">
        <v>4408</v>
      </c>
      <c r="V193" s="2">
        <v>1828</v>
      </c>
      <c r="W193" s="32">
        <f>_xlfn.XLOOKUP(E193,[2]项目数!C:C,[2]项目数!E:E,0)</f>
        <v>13918.59</v>
      </c>
      <c r="X193" s="32">
        <f>_xlfn.XLOOKUP(E193,[2]项目数!C:C,[2]项目数!D:D,0)</f>
        <v>101.5</v>
      </c>
      <c r="Y193" s="2">
        <f>_xlfn.XLOOKUP(E193,[2]项目数!C:C,[2]项目数!F:F,0)</f>
        <v>1262.5</v>
      </c>
      <c r="Z193" s="33">
        <f t="shared" si="27"/>
        <v>1</v>
      </c>
      <c r="AA193" s="33">
        <f t="shared" si="28"/>
        <v>1</v>
      </c>
      <c r="AB193" s="2">
        <f>_xlfn.XLOOKUP(F193,[2]战队统计表!A:A,[2]战队统计表!B:B,0)</f>
        <v>3</v>
      </c>
      <c r="AC193" s="2" t="str">
        <f t="shared" si="33"/>
        <v/>
      </c>
      <c r="AD193" s="8">
        <f>IF(AC193="",_xlfn.XLOOKUP(F193,[2]战队统计表!A:A,[2]战队统计表!D:D,0),0)</f>
        <v>0.05</v>
      </c>
      <c r="AE193" s="34">
        <f>IF(AND(E193="T区",E193="门店T区"),"",IF(AC193="",0,LOOKUP(S193,[2]②判断标准!$B$16:$B$20,[2]②判断标准!$D$16:$D$20)))</f>
        <v>0</v>
      </c>
      <c r="AF193" s="34">
        <f t="shared" si="29"/>
        <v>0.05</v>
      </c>
      <c r="AG193" s="9" t="e">
        <f t="shared" si="34"/>
        <v>#REF!</v>
      </c>
      <c r="AH193" s="35">
        <f t="shared" si="35"/>
        <v>136.09700000000001</v>
      </c>
      <c r="AI193" s="9" t="e">
        <f t="shared" si="36"/>
        <v>#REF!</v>
      </c>
      <c r="AJ193" s="36">
        <f>IF(AA193=1,IFERROR(S193/VLOOKUP(F193,[2]战队统计表!A:C,3,0),0),0)</f>
        <v>0.12085375690264936</v>
      </c>
      <c r="AK193" s="34" t="str">
        <f t="shared" si="30"/>
        <v/>
      </c>
      <c r="AL193" s="2" t="str">
        <f>IF(D193="顾问",_xlfn.XLOOKUP(F193,[2]战队统计表!A:A,[2]战队统计表!H:H,0),"")</f>
        <v/>
      </c>
    </row>
    <row r="194" spans="1:38" ht="16.5" x14ac:dyDescent="0.2">
      <c r="A194" s="28" t="s">
        <v>30</v>
      </c>
      <c r="B194" s="29" t="s">
        <v>224</v>
      </c>
      <c r="C194" s="60" t="s">
        <v>42</v>
      </c>
      <c r="D194" s="61" t="s">
        <v>42</v>
      </c>
      <c r="E194" s="39" t="s">
        <v>42</v>
      </c>
      <c r="F194" s="2" t="str">
        <f t="shared" si="25"/>
        <v>紫荆+门店T区</v>
      </c>
      <c r="G194" s="2" t="str">
        <f>IFERROR(_xlfn.XLOOKUP(B194,#REF!,#REF!,0),"")</f>
        <v/>
      </c>
      <c r="H194" s="3" t="e">
        <f>_xlfn.XLOOKUP(B194,#REF!,#REF!,0)</f>
        <v>#REF!</v>
      </c>
      <c r="I194" s="3">
        <f>_xlfn.XLOOKUP(E194,[2]新店!B:B,[2]新店!E:E,0)</f>
        <v>0</v>
      </c>
      <c r="J194" s="3">
        <f>_xlfn.XLOOKUP(E194,[2]新店!B:B,[2]新店!F:F,0)</f>
        <v>0</v>
      </c>
      <c r="K194" s="4" t="e">
        <f>IF(H194="新店一阶段",LOOKUP(I194,[2]②判断标准!$M$9:$M$12,[2]②判断标准!$O$9:$O$12),0)</f>
        <v>#REF!</v>
      </c>
      <c r="L194" s="5">
        <f t="shared" si="31"/>
        <v>0</v>
      </c>
      <c r="M194" s="6">
        <f>_xlfn.XLOOKUP(E194,[2]新店!B:B,[2]新店!G:G,0)</f>
        <v>0</v>
      </c>
      <c r="N194" s="7" t="str">
        <f>LOOKUP(M194,[2]②判断标准!$M$1:$M$4,[2]②判断标准!$O$1:$O$4)</f>
        <v>同老店</v>
      </c>
      <c r="O194" s="6">
        <f>_xlfn.XLOOKUP(E194,[2]新店!B:B,[2]新店!H:H,0)</f>
        <v>0</v>
      </c>
      <c r="P194" s="6">
        <f t="shared" si="32"/>
        <v>0</v>
      </c>
      <c r="Q194" s="2">
        <f>_xlfn.XLOOKUP(E194,[2]考勤!D:D,[2]考勤!AM:AM,0)</f>
        <v>0</v>
      </c>
      <c r="S194" s="2">
        <f t="shared" si="26"/>
        <v>0</v>
      </c>
      <c r="T194" s="2">
        <v>0</v>
      </c>
      <c r="U194" s="2">
        <v>0</v>
      </c>
      <c r="V194" s="2">
        <v>0</v>
      </c>
      <c r="W194" s="32">
        <f>_xlfn.XLOOKUP(E194,[2]项目数!C:C,[2]项目数!E:E,0)</f>
        <v>0</v>
      </c>
      <c r="X194" s="32">
        <f>_xlfn.XLOOKUP(E194,[2]项目数!C:C,[2]项目数!D:D,0)</f>
        <v>0</v>
      </c>
      <c r="Y194" s="2">
        <f>_xlfn.XLOOKUP(E194,[2]项目数!C:C,[2]项目数!F:F,0)</f>
        <v>0</v>
      </c>
      <c r="Z194" s="33">
        <f t="shared" si="27"/>
        <v>1</v>
      </c>
      <c r="AA194" s="33">
        <f t="shared" si="28"/>
        <v>0</v>
      </c>
      <c r="AB194" s="2">
        <f>_xlfn.XLOOKUP(F194,[2]战队统计表!A:A,[2]战队统计表!B:B,0)</f>
        <v>0</v>
      </c>
      <c r="AC194" s="2">
        <f t="shared" si="33"/>
        <v>1</v>
      </c>
      <c r="AD194" s="8">
        <f>IF(AC194="",_xlfn.XLOOKUP(F194,[2]战队统计表!A:A,[2]战队统计表!D:D,0),0)</f>
        <v>0</v>
      </c>
      <c r="AE194" s="34">
        <f>IF(AND(E194="T区",E194="门店T区"),"",IF(AC194="",0,LOOKUP(S194,[2]②判断标准!$B$16:$B$20,[2]②判断标准!$D$16:$D$20)))</f>
        <v>0</v>
      </c>
      <c r="AF194" s="34">
        <f t="shared" si="29"/>
        <v>0</v>
      </c>
      <c r="AG194" s="9" t="e">
        <f t="shared" si="34"/>
        <v>#REF!</v>
      </c>
      <c r="AH194" s="35">
        <f t="shared" si="35"/>
        <v>0</v>
      </c>
      <c r="AI194" s="9" t="e">
        <f t="shared" si="36"/>
        <v>#REF!</v>
      </c>
      <c r="AJ194" s="36">
        <f>IF(AA194=1,IFERROR(S194/VLOOKUP(F194,[2]战队统计表!A:C,3,0),0),0)</f>
        <v>0</v>
      </c>
      <c r="AK194" s="34" t="str">
        <f t="shared" si="30"/>
        <v/>
      </c>
      <c r="AL194" s="2" t="str">
        <f>IF(D194="顾问",_xlfn.XLOOKUP(F194,[2]战队统计表!A:A,[2]战队统计表!H:H,0),"")</f>
        <v/>
      </c>
    </row>
    <row r="195" spans="1:38" ht="16.5" x14ac:dyDescent="0.2">
      <c r="A195" s="28" t="s">
        <v>30</v>
      </c>
      <c r="B195" s="29" t="s">
        <v>237</v>
      </c>
      <c r="C195" s="30" t="s">
        <v>238</v>
      </c>
      <c r="D195" s="31" t="s">
        <v>32</v>
      </c>
      <c r="E195" s="31" t="s">
        <v>239</v>
      </c>
      <c r="F195" s="2" t="str">
        <f t="shared" si="25"/>
        <v>双流+超越队</v>
      </c>
      <c r="G195" s="2" t="str">
        <f>IFERROR(_xlfn.XLOOKUP(B195,#REF!,#REF!,0),"")</f>
        <v/>
      </c>
      <c r="H195" s="3" t="e">
        <f>_xlfn.XLOOKUP(B195,#REF!,#REF!,0)</f>
        <v>#REF!</v>
      </c>
      <c r="I195" s="3">
        <f>_xlfn.XLOOKUP(E195,[2]新店!B:B,[2]新店!E:E,0)</f>
        <v>0</v>
      </c>
      <c r="J195" s="3">
        <f>_xlfn.XLOOKUP(E195,[2]新店!B:B,[2]新店!F:F,0)</f>
        <v>0</v>
      </c>
      <c r="K195" s="4" t="e">
        <f>IF(H195="新店一阶段",LOOKUP(I195,[2]②判断标准!$M$9:$M$12,[2]②判断标准!$O$9:$O$12),0)</f>
        <v>#REF!</v>
      </c>
      <c r="L195" s="5">
        <f t="shared" si="31"/>
        <v>18420</v>
      </c>
      <c r="M195" s="6">
        <f>_xlfn.XLOOKUP(E195,[2]新店!B:B,[2]新店!G:G,0)</f>
        <v>0</v>
      </c>
      <c r="N195" s="7" t="str">
        <f>LOOKUP(M195,[2]②判断标准!$M$1:$M$4,[2]②判断标准!$O$1:$O$4)</f>
        <v>同老店</v>
      </c>
      <c r="O195" s="6">
        <f>_xlfn.XLOOKUP(E195,[2]新店!B:B,[2]新店!H:H,0)</f>
        <v>0</v>
      </c>
      <c r="P195" s="6">
        <f t="shared" si="32"/>
        <v>18420</v>
      </c>
      <c r="Q195" s="2">
        <f>_xlfn.XLOOKUP(E195,[2]考勤!D:D,[2]考勤!AM:AM,0)</f>
        <v>30</v>
      </c>
      <c r="S195" s="2">
        <f t="shared" si="26"/>
        <v>42556</v>
      </c>
      <c r="T195" s="2">
        <v>18420</v>
      </c>
      <c r="U195" s="2">
        <v>17840</v>
      </c>
      <c r="V195" s="2">
        <v>6296</v>
      </c>
      <c r="W195" s="32">
        <f>_xlfn.XLOOKUP(E195,[2]项目数!C:C,[2]项目数!E:E,0)</f>
        <v>30127.3</v>
      </c>
      <c r="X195" s="32">
        <f>_xlfn.XLOOKUP(E195,[2]项目数!C:C,[2]项目数!D:D,0)</f>
        <v>135</v>
      </c>
      <c r="Y195" s="2">
        <f>_xlfn.XLOOKUP(E195,[2]项目数!C:C,[2]项目数!F:F,0)</f>
        <v>1292</v>
      </c>
      <c r="Z195" s="33">
        <f t="shared" si="27"/>
        <v>1</v>
      </c>
      <c r="AA195" s="33">
        <f t="shared" si="28"/>
        <v>1</v>
      </c>
      <c r="AB195" s="2">
        <f>_xlfn.XLOOKUP(F195,[2]战队统计表!A:A,[2]战队统计表!B:B,0)</f>
        <v>2</v>
      </c>
      <c r="AC195" s="2" t="str">
        <f t="shared" si="33"/>
        <v/>
      </c>
      <c r="AD195" s="8">
        <f>IF(AC195="",_xlfn.XLOOKUP(F195,[2]战队统计表!A:A,[2]战队统计表!D:D,0),0)</f>
        <v>0.06</v>
      </c>
      <c r="AE195" s="34">
        <f>IF(AND(E195="T区",E195="门店T区"),"",IF(AC195="",0,LOOKUP(S195,[2]②判断标准!$B$16:$B$20,[2]②判断标准!$D$16:$D$20)))</f>
        <v>0</v>
      </c>
      <c r="AF195" s="34">
        <f t="shared" si="29"/>
        <v>0.06</v>
      </c>
      <c r="AG195" s="9" t="e">
        <f t="shared" si="34"/>
        <v>#REF!</v>
      </c>
      <c r="AH195" s="35">
        <f t="shared" si="35"/>
        <v>660.97199999999987</v>
      </c>
      <c r="AI195" s="9" t="e">
        <f t="shared" si="36"/>
        <v>#REF!</v>
      </c>
      <c r="AJ195" s="36">
        <f>IF(AA195=1,IFERROR(S195/VLOOKUP(F195,[2]战队统计表!A:C,3,0),0),0)</f>
        <v>0.47432539372931043</v>
      </c>
      <c r="AK195" s="34">
        <f t="shared" si="30"/>
        <v>0.52567460627068963</v>
      </c>
      <c r="AL195" s="2">
        <f>IF(D195="顾问",_xlfn.XLOOKUP(F195,[2]战队统计表!A:A,[2]战队统计表!H:H,0),"")</f>
        <v>269.15999999999997</v>
      </c>
    </row>
    <row r="196" spans="1:38" ht="16.5" x14ac:dyDescent="0.2">
      <c r="A196" s="28" t="s">
        <v>30</v>
      </c>
      <c r="B196" s="29" t="s">
        <v>237</v>
      </c>
      <c r="C196" s="30" t="s">
        <v>238</v>
      </c>
      <c r="D196" s="31" t="s">
        <v>6</v>
      </c>
      <c r="E196" s="31" t="s">
        <v>240</v>
      </c>
      <c r="F196" s="2" t="str">
        <f t="shared" ref="F196:F254" si="37">B196&amp;"+"&amp;C196</f>
        <v>双流+超越队</v>
      </c>
      <c r="G196" s="2" t="str">
        <f>IFERROR(_xlfn.XLOOKUP(B196,#REF!,#REF!,0),"")</f>
        <v/>
      </c>
      <c r="H196" s="3" t="e">
        <f>_xlfn.XLOOKUP(B196,#REF!,#REF!,0)</f>
        <v>#REF!</v>
      </c>
      <c r="I196" s="3">
        <f>_xlfn.XLOOKUP(E196,[2]新店!B:B,[2]新店!E:E,0)</f>
        <v>0</v>
      </c>
      <c r="J196" s="3">
        <f>_xlfn.XLOOKUP(E196,[2]新店!B:B,[2]新店!F:F,0)</f>
        <v>0</v>
      </c>
      <c r="K196" s="4" t="e">
        <f>IF(H196="新店一阶段",LOOKUP(I196,[2]②判断标准!$M$9:$M$12,[2]②判断标准!$O$9:$O$12),0)</f>
        <v>#REF!</v>
      </c>
      <c r="L196" s="5">
        <f t="shared" si="31"/>
        <v>11283</v>
      </c>
      <c r="M196" s="6">
        <f>_xlfn.XLOOKUP(E196,[2]新店!B:B,[2]新店!G:G,0)</f>
        <v>0</v>
      </c>
      <c r="N196" s="7" t="str">
        <f>LOOKUP(M196,[2]②判断标准!$M$1:$M$4,[2]②判断标准!$O$1:$O$4)</f>
        <v>同老店</v>
      </c>
      <c r="O196" s="6">
        <f>_xlfn.XLOOKUP(E196,[2]新店!B:B,[2]新店!H:H,0)</f>
        <v>0</v>
      </c>
      <c r="P196" s="6">
        <f t="shared" si="32"/>
        <v>11283</v>
      </c>
      <c r="Q196" s="2">
        <f>_xlfn.XLOOKUP(E196,[2]考勤!D:D,[2]考勤!AM:AM,0)</f>
        <v>30</v>
      </c>
      <c r="S196" s="2">
        <f t="shared" ref="S196:S259" si="38">T196+U196+V196</f>
        <v>47163</v>
      </c>
      <c r="T196" s="2">
        <v>11283</v>
      </c>
      <c r="U196" s="2">
        <v>35060</v>
      </c>
      <c r="V196" s="2">
        <v>820</v>
      </c>
      <c r="W196" s="32">
        <f>_xlfn.XLOOKUP(E196,[2]项目数!C:C,[2]项目数!E:E,0)</f>
        <v>27705.040000000001</v>
      </c>
      <c r="X196" s="32">
        <f>_xlfn.XLOOKUP(E196,[2]项目数!C:C,[2]项目数!D:D,0)</f>
        <v>128</v>
      </c>
      <c r="Y196" s="2">
        <f>_xlfn.XLOOKUP(E196,[2]项目数!C:C,[2]项目数!F:F,0)</f>
        <v>1393</v>
      </c>
      <c r="Z196" s="33">
        <f t="shared" ref="Z196:Z259" si="39">IF(G196="新店","新店",IF(C196="单人","单人",IF(OR(C196="T区",C196="单人",G196="新店"),"不属于战队",1)))</f>
        <v>1</v>
      </c>
      <c r="AA196" s="33">
        <f t="shared" ref="AA196:AA259" si="40">IF(Z196=1,IF(Q196&gt;=20,1,0),0)</f>
        <v>1</v>
      </c>
      <c r="AB196" s="2">
        <f>_xlfn.XLOOKUP(F196,[2]战队统计表!A:A,[2]战队统计表!B:B,0)</f>
        <v>2</v>
      </c>
      <c r="AC196" s="2" t="str">
        <f t="shared" si="33"/>
        <v/>
      </c>
      <c r="AD196" s="8">
        <f>IF(AC196="",_xlfn.XLOOKUP(F196,[2]战队统计表!A:A,[2]战队统计表!D:D,0),0)</f>
        <v>0.06</v>
      </c>
      <c r="AE196" s="34">
        <f>IF(AND(E196="T区",E196="门店T区"),"",IF(AC196="",0,LOOKUP(S196,[2]②判断标准!$B$16:$B$20,[2]②判断标准!$D$16:$D$20)))</f>
        <v>0</v>
      </c>
      <c r="AF196" s="34">
        <f t="shared" ref="AF196:AF259" si="41">AD196+AE196</f>
        <v>0.06</v>
      </c>
      <c r="AG196" s="9" t="e">
        <f t="shared" si="34"/>
        <v>#REF!</v>
      </c>
      <c r="AH196" s="35">
        <f t="shared" si="35"/>
        <v>1298.973</v>
      </c>
      <c r="AI196" s="9" t="e">
        <f t="shared" si="36"/>
        <v>#REF!</v>
      </c>
      <c r="AJ196" s="36">
        <f>IF(AA196=1,IFERROR(S196/VLOOKUP(F196,[2]战队统计表!A:C,3,0),0),0)</f>
        <v>0.52567460627068963</v>
      </c>
      <c r="AK196" s="34" t="str">
        <f t="shared" ref="AK196:AK234" si="42">IF(D196="顾问",SUMIFS(AJ:AJ,$F:$F,F196,$D:$D,"健康师"),"")</f>
        <v/>
      </c>
      <c r="AL196" s="2" t="str">
        <f>IF(D196="顾问",_xlfn.XLOOKUP(F196,[2]战队统计表!A:A,[2]战队统计表!H:H,0),"")</f>
        <v/>
      </c>
    </row>
    <row r="197" spans="1:38" ht="16.5" x14ac:dyDescent="0.2">
      <c r="A197" s="28" t="s">
        <v>30</v>
      </c>
      <c r="B197" s="29" t="s">
        <v>237</v>
      </c>
      <c r="C197" s="30" t="s">
        <v>36</v>
      </c>
      <c r="D197" s="31" t="s">
        <v>36</v>
      </c>
      <c r="E197" s="31" t="s">
        <v>36</v>
      </c>
      <c r="F197" s="2" t="str">
        <f t="shared" si="37"/>
        <v>双流+T区</v>
      </c>
      <c r="G197" s="2" t="str">
        <f>IFERROR(_xlfn.XLOOKUP(B197,#REF!,#REF!,0),"")</f>
        <v/>
      </c>
      <c r="H197" s="3" t="e">
        <f>_xlfn.XLOOKUP(B197,#REF!,#REF!,0)</f>
        <v>#REF!</v>
      </c>
      <c r="I197" s="3">
        <f>_xlfn.XLOOKUP(E197,[2]新店!B:B,[2]新店!E:E,0)</f>
        <v>0</v>
      </c>
      <c r="J197" s="3">
        <f>_xlfn.XLOOKUP(E197,[2]新店!B:B,[2]新店!F:F,0)</f>
        <v>0</v>
      </c>
      <c r="K197" s="4" t="e">
        <f>IF(H197="新店一阶段",LOOKUP(I197,[2]②判断标准!$M$9:$M$12,[2]②判断标准!$O$9:$O$12),0)</f>
        <v>#REF!</v>
      </c>
      <c r="L197" s="5">
        <f t="shared" ref="L197:L260" si="43">T197-J197</f>
        <v>0</v>
      </c>
      <c r="M197" s="6">
        <f>_xlfn.XLOOKUP(E197,[2]新店!B:B,[2]新店!G:G,0)</f>
        <v>0</v>
      </c>
      <c r="N197" s="7" t="str">
        <f>LOOKUP(M197,[2]②判断标准!$M$1:$M$4,[2]②判断标准!$O$1:$O$4)</f>
        <v>同老店</v>
      </c>
      <c r="O197" s="6">
        <f>_xlfn.XLOOKUP(E197,[2]新店!B:B,[2]新店!H:H,0)</f>
        <v>0</v>
      </c>
      <c r="P197" s="6">
        <f t="shared" ref="P197:P260" si="44">T197-O197</f>
        <v>0</v>
      </c>
      <c r="Q197" s="2">
        <f>_xlfn.XLOOKUP(E197,[2]考勤!D:D,[2]考勤!AM:AM,0)</f>
        <v>0</v>
      </c>
      <c r="S197" s="2">
        <f t="shared" si="38"/>
        <v>0</v>
      </c>
      <c r="T197" s="2">
        <v>0</v>
      </c>
      <c r="U197" s="2">
        <v>0</v>
      </c>
      <c r="V197" s="2">
        <v>0</v>
      </c>
      <c r="W197" s="32">
        <f>_xlfn.XLOOKUP(E197,[2]项目数!C:C,[2]项目数!E:E,0)</f>
        <v>0</v>
      </c>
      <c r="X197" s="32">
        <f>_xlfn.XLOOKUP(E197,[2]项目数!C:C,[2]项目数!D:D,0)</f>
        <v>0</v>
      </c>
      <c r="Y197" s="2">
        <f>_xlfn.XLOOKUP(E197,[2]项目数!C:C,[2]项目数!F:F,0)</f>
        <v>0</v>
      </c>
      <c r="Z197" s="33" t="str">
        <f t="shared" si="39"/>
        <v>不属于战队</v>
      </c>
      <c r="AA197" s="33">
        <f t="shared" si="40"/>
        <v>0</v>
      </c>
      <c r="AB197" s="2">
        <f>_xlfn.XLOOKUP(F197,[2]战队统计表!A:A,[2]战队统计表!B:B,0)</f>
        <v>0</v>
      </c>
      <c r="AC197" s="2">
        <f t="shared" ref="AC197:AC260" si="45">IF(OR(Z197="单人",Z197="新店",AB197&lt;=1,AA197=0),1,"")</f>
        <v>1</v>
      </c>
      <c r="AD197" s="8">
        <f>IF(AC197="",_xlfn.XLOOKUP(F197,[2]战队统计表!A:A,[2]战队统计表!D:D,0),0)</f>
        <v>0</v>
      </c>
      <c r="AE197" s="34">
        <f>IF(AND(E197="T区",E197="门店T区"),"",IF(AC197="",0,LOOKUP(S197,[2]②判断标准!$B$16:$B$20,[2]②判断标准!$D$16:$D$20)))</f>
        <v>0</v>
      </c>
      <c r="AF197" s="34">
        <f t="shared" si="41"/>
        <v>0</v>
      </c>
      <c r="AG197" s="9" t="e">
        <f t="shared" ref="AG197:AG260" si="46">IF(H197="新店一阶段",J197*K197*0.95+L197*AE197*0.95,IF(N197="同老店",IF(AND($E$4="T区",$E$4="门店T区"),"",AF197*T197*0.95),O197*N197*0.95+P197*0.95*AF197))</f>
        <v>#REF!</v>
      </c>
      <c r="AH197" s="35">
        <f t="shared" ref="AH197:AH260" si="47">IF(AND($E$4="T区",$E$4="门店T区"),"",AF197*U197*0.95*0.65)</f>
        <v>0</v>
      </c>
      <c r="AI197" s="9" t="e">
        <f t="shared" ref="AI197:AI260" si="48">AH197+AG197</f>
        <v>#REF!</v>
      </c>
      <c r="AJ197" s="36">
        <f>IF(AA197=1,IFERROR(S197/VLOOKUP(F197,[2]战队统计表!A:C,3,0),0),0)</f>
        <v>0</v>
      </c>
      <c r="AK197" s="34" t="str">
        <f t="shared" si="42"/>
        <v/>
      </c>
      <c r="AL197" s="2" t="str">
        <f>IF(D197="顾问",_xlfn.XLOOKUP(F197,[2]战队统计表!A:A,[2]战队统计表!H:H,0),"")</f>
        <v/>
      </c>
    </row>
    <row r="198" spans="1:38" ht="16.5" x14ac:dyDescent="0.2">
      <c r="A198" s="28" t="s">
        <v>30</v>
      </c>
      <c r="B198" s="29" t="s">
        <v>237</v>
      </c>
      <c r="C198" s="30" t="s">
        <v>242</v>
      </c>
      <c r="D198" s="31" t="s">
        <v>32</v>
      </c>
      <c r="E198" s="31" t="s">
        <v>243</v>
      </c>
      <c r="F198" s="2" t="str">
        <f t="shared" si="37"/>
        <v>双流+星耀队</v>
      </c>
      <c r="G198" s="2" t="str">
        <f>IFERROR(_xlfn.XLOOKUP(B198,#REF!,#REF!,0),"")</f>
        <v/>
      </c>
      <c r="H198" s="3" t="e">
        <f>_xlfn.XLOOKUP(B198,#REF!,#REF!,0)</f>
        <v>#REF!</v>
      </c>
      <c r="I198" s="3">
        <f>_xlfn.XLOOKUP(E198,[2]新店!B:B,[2]新店!E:E,0)</f>
        <v>0</v>
      </c>
      <c r="J198" s="3">
        <f>_xlfn.XLOOKUP(E198,[2]新店!B:B,[2]新店!F:F,0)</f>
        <v>0</v>
      </c>
      <c r="K198" s="4" t="e">
        <f>IF(H198="新店一阶段",LOOKUP(I198,[2]②判断标准!$M$9:$M$12,[2]②判断标准!$O$9:$O$12),0)</f>
        <v>#REF!</v>
      </c>
      <c r="L198" s="5">
        <f t="shared" si="43"/>
        <v>18690</v>
      </c>
      <c r="M198" s="6">
        <f>_xlfn.XLOOKUP(E198,[2]新店!B:B,[2]新店!G:G,0)</f>
        <v>0</v>
      </c>
      <c r="N198" s="7" t="str">
        <f>LOOKUP(M198,[2]②判断标准!$M$1:$M$4,[2]②判断标准!$O$1:$O$4)</f>
        <v>同老店</v>
      </c>
      <c r="O198" s="6">
        <f>_xlfn.XLOOKUP(E198,[2]新店!B:B,[2]新店!H:H,0)</f>
        <v>0</v>
      </c>
      <c r="P198" s="6">
        <f t="shared" si="44"/>
        <v>18690</v>
      </c>
      <c r="Q198" s="2">
        <f>_xlfn.XLOOKUP(E198,[2]考勤!D:D,[2]考勤!AM:AM,0)</f>
        <v>30</v>
      </c>
      <c r="S198" s="2">
        <f t="shared" si="38"/>
        <v>61010</v>
      </c>
      <c r="T198" s="2">
        <v>18690</v>
      </c>
      <c r="U198" s="2">
        <v>41700</v>
      </c>
      <c r="V198" s="2">
        <v>620</v>
      </c>
      <c r="W198" s="32">
        <f>_xlfn.XLOOKUP(E198,[2]项目数!C:C,[2]项目数!E:E,0)</f>
        <v>27662.95</v>
      </c>
      <c r="X198" s="32">
        <f>_xlfn.XLOOKUP(E198,[2]项目数!C:C,[2]项目数!D:D,0)</f>
        <v>109</v>
      </c>
      <c r="Y198" s="2">
        <f>_xlfn.XLOOKUP(E198,[2]项目数!C:C,[2]项目数!F:F,0)</f>
        <v>1038</v>
      </c>
      <c r="Z198" s="33">
        <f t="shared" si="39"/>
        <v>1</v>
      </c>
      <c r="AA198" s="33">
        <f t="shared" si="40"/>
        <v>1</v>
      </c>
      <c r="AB198" s="2">
        <f>_xlfn.XLOOKUP(F198,[2]战队统计表!A:A,[2]战队统计表!B:B,0)</f>
        <v>2</v>
      </c>
      <c r="AC198" s="2" t="str">
        <f t="shared" si="45"/>
        <v/>
      </c>
      <c r="AD198" s="8">
        <f>IF(AC198="",_xlfn.XLOOKUP(F198,[2]战队统计表!A:A,[2]战队统计表!D:D,0),0)</f>
        <v>0.06</v>
      </c>
      <c r="AE198" s="34">
        <f>IF(AND(E198="T区",E198="门店T区"),"",IF(AC198="",0,LOOKUP(S198,[2]②判断标准!$B$16:$B$20,[2]②判断标准!$D$16:$D$20)))</f>
        <v>0</v>
      </c>
      <c r="AF198" s="34">
        <f t="shared" si="41"/>
        <v>0.06</v>
      </c>
      <c r="AG198" s="9" t="e">
        <f t="shared" si="46"/>
        <v>#REF!</v>
      </c>
      <c r="AH198" s="35">
        <f t="shared" si="47"/>
        <v>1544.9850000000001</v>
      </c>
      <c r="AI198" s="9" t="e">
        <f t="shared" si="48"/>
        <v>#REF!</v>
      </c>
      <c r="AJ198" s="36">
        <f>IF(AA198=1,IFERROR(S198/VLOOKUP(F198,[2]战队统计表!A:C,3,0),0),0)</f>
        <v>0.75242957920181541</v>
      </c>
      <c r="AK198" s="34">
        <f t="shared" si="42"/>
        <v>0.24757042079818459</v>
      </c>
      <c r="AL198" s="2">
        <f>IF(D198="顾问",_xlfn.XLOOKUP(F198,[2]战队统计表!A:A,[2]战队统计表!H:H,0),"")</f>
        <v>0</v>
      </c>
    </row>
    <row r="199" spans="1:38" ht="16.5" x14ac:dyDescent="0.2">
      <c r="A199" s="28" t="s">
        <v>30</v>
      </c>
      <c r="B199" s="29" t="s">
        <v>237</v>
      </c>
      <c r="C199" s="30" t="s">
        <v>242</v>
      </c>
      <c r="D199" s="31" t="s">
        <v>6</v>
      </c>
      <c r="E199" s="31" t="s">
        <v>244</v>
      </c>
      <c r="F199" s="2" t="str">
        <f t="shared" si="37"/>
        <v>双流+星耀队</v>
      </c>
      <c r="G199" s="2" t="str">
        <f>IFERROR(_xlfn.XLOOKUP(B199,#REF!,#REF!,0),"")</f>
        <v/>
      </c>
      <c r="H199" s="3" t="e">
        <f>_xlfn.XLOOKUP(B199,#REF!,#REF!,0)</f>
        <v>#REF!</v>
      </c>
      <c r="I199" s="3">
        <f>_xlfn.XLOOKUP(E199,[2]新店!B:B,[2]新店!E:E,0)</f>
        <v>0</v>
      </c>
      <c r="J199" s="3">
        <f>_xlfn.XLOOKUP(E199,[2]新店!B:B,[2]新店!F:F,0)</f>
        <v>0</v>
      </c>
      <c r="K199" s="4" t="e">
        <f>IF(H199="新店一阶段",LOOKUP(I199,[2]②判断标准!$M$9:$M$12,[2]②判断标准!$O$9:$O$12),0)</f>
        <v>#REF!</v>
      </c>
      <c r="L199" s="5">
        <f t="shared" si="43"/>
        <v>16474</v>
      </c>
      <c r="M199" s="6">
        <f>_xlfn.XLOOKUP(E199,[2]新店!B:B,[2]新店!G:G,0)</f>
        <v>0</v>
      </c>
      <c r="N199" s="7" t="str">
        <f>LOOKUP(M199,[2]②判断标准!$M$1:$M$4,[2]②判断标准!$O$1:$O$4)</f>
        <v>同老店</v>
      </c>
      <c r="O199" s="6">
        <f>_xlfn.XLOOKUP(E199,[2]新店!B:B,[2]新店!H:H,0)</f>
        <v>0</v>
      </c>
      <c r="P199" s="6">
        <f t="shared" si="44"/>
        <v>16474</v>
      </c>
      <c r="Q199" s="2">
        <f>_xlfn.XLOOKUP(E199,[2]考勤!D:D,[2]考勤!AM:AM,0)</f>
        <v>30</v>
      </c>
      <c r="S199" s="2">
        <f t="shared" si="38"/>
        <v>20074</v>
      </c>
      <c r="T199" s="2">
        <v>16474</v>
      </c>
      <c r="U199" s="2">
        <v>3600</v>
      </c>
      <c r="V199" s="2">
        <v>0</v>
      </c>
      <c r="W199" s="32">
        <f>_xlfn.XLOOKUP(E199,[2]项目数!C:C,[2]项目数!E:E,0)</f>
        <v>33000.550000000003</v>
      </c>
      <c r="X199" s="32">
        <f>_xlfn.XLOOKUP(E199,[2]项目数!C:C,[2]项目数!D:D,0)</f>
        <v>140.5</v>
      </c>
      <c r="Y199" s="2">
        <f>_xlfn.XLOOKUP(E199,[2]项目数!C:C,[2]项目数!F:F,0)</f>
        <v>1556.5</v>
      </c>
      <c r="Z199" s="33">
        <f t="shared" si="39"/>
        <v>1</v>
      </c>
      <c r="AA199" s="33">
        <f t="shared" si="40"/>
        <v>1</v>
      </c>
      <c r="AB199" s="2">
        <f>_xlfn.XLOOKUP(F199,[2]战队统计表!A:A,[2]战队统计表!B:B,0)</f>
        <v>2</v>
      </c>
      <c r="AC199" s="2" t="str">
        <f t="shared" si="45"/>
        <v/>
      </c>
      <c r="AD199" s="8">
        <f>IF(AC199="",_xlfn.XLOOKUP(F199,[2]战队统计表!A:A,[2]战队统计表!D:D,0),0)</f>
        <v>0.06</v>
      </c>
      <c r="AE199" s="34">
        <f>IF(AND(E199="T区",E199="门店T区"),"",IF(AC199="",0,LOOKUP(S199,[2]②判断标准!$B$16:$B$20,[2]②判断标准!$D$16:$D$20)))</f>
        <v>0</v>
      </c>
      <c r="AF199" s="34">
        <f t="shared" si="41"/>
        <v>0.06</v>
      </c>
      <c r="AG199" s="9" t="e">
        <f t="shared" si="46"/>
        <v>#REF!</v>
      </c>
      <c r="AH199" s="35">
        <f t="shared" si="47"/>
        <v>133.38</v>
      </c>
      <c r="AI199" s="9" t="e">
        <f t="shared" si="48"/>
        <v>#REF!</v>
      </c>
      <c r="AJ199" s="36">
        <f>IF(AA199=1,IFERROR(S199/VLOOKUP(F199,[2]战队统计表!A:C,3,0),0),0)</f>
        <v>0.24757042079818459</v>
      </c>
      <c r="AK199" s="34" t="str">
        <f t="shared" si="42"/>
        <v/>
      </c>
      <c r="AL199" s="2" t="str">
        <f>IF(D199="顾问",_xlfn.XLOOKUP(F199,[2]战队统计表!A:A,[2]战队统计表!H:H,0),"")</f>
        <v/>
      </c>
    </row>
    <row r="200" spans="1:38" ht="16.5" x14ac:dyDescent="0.2">
      <c r="A200" s="28" t="s">
        <v>30</v>
      </c>
      <c r="B200" s="29" t="str">
        <f>B198</f>
        <v>双流</v>
      </c>
      <c r="C200" s="30" t="s">
        <v>36</v>
      </c>
      <c r="D200" s="31" t="s">
        <v>36</v>
      </c>
      <c r="E200" s="31" t="s">
        <v>36</v>
      </c>
      <c r="F200" s="2" t="str">
        <f t="shared" si="37"/>
        <v>双流+T区</v>
      </c>
      <c r="G200" s="2" t="str">
        <f>IFERROR(_xlfn.XLOOKUP(B200,#REF!,#REF!,0),"")</f>
        <v/>
      </c>
      <c r="H200" s="3" t="e">
        <f>_xlfn.XLOOKUP(B200,#REF!,#REF!,0)</f>
        <v>#REF!</v>
      </c>
      <c r="I200" s="3">
        <f>_xlfn.XLOOKUP(E200,[2]新店!B:B,[2]新店!E:E,0)</f>
        <v>0</v>
      </c>
      <c r="J200" s="3">
        <f>_xlfn.XLOOKUP(E200,[2]新店!B:B,[2]新店!F:F,0)</f>
        <v>0</v>
      </c>
      <c r="K200" s="4" t="e">
        <f>IF(H200="新店一阶段",LOOKUP(I200,[2]②判断标准!$M$9:$M$12,[2]②判断标准!$O$9:$O$12),0)</f>
        <v>#REF!</v>
      </c>
      <c r="L200" s="5">
        <f t="shared" si="43"/>
        <v>0</v>
      </c>
      <c r="M200" s="6">
        <f>_xlfn.XLOOKUP(E200,[2]新店!B:B,[2]新店!G:G,0)</f>
        <v>0</v>
      </c>
      <c r="N200" s="7" t="str">
        <f>LOOKUP(M200,[2]②判断标准!$M$1:$M$4,[2]②判断标准!$O$1:$O$4)</f>
        <v>同老店</v>
      </c>
      <c r="O200" s="6">
        <f>_xlfn.XLOOKUP(E200,[2]新店!B:B,[2]新店!H:H,0)</f>
        <v>0</v>
      </c>
      <c r="P200" s="6">
        <f t="shared" si="44"/>
        <v>0</v>
      </c>
      <c r="Q200" s="2">
        <f>_xlfn.XLOOKUP(E200,[2]考勤!D:D,[2]考勤!AM:AM,0)</f>
        <v>0</v>
      </c>
      <c r="S200" s="2">
        <f t="shared" si="38"/>
        <v>0</v>
      </c>
      <c r="T200" s="2">
        <v>0</v>
      </c>
      <c r="U200" s="2">
        <v>0</v>
      </c>
      <c r="V200" s="2">
        <v>0</v>
      </c>
      <c r="W200" s="32">
        <f>_xlfn.XLOOKUP(E200,[2]项目数!C:C,[2]项目数!E:E,0)</f>
        <v>0</v>
      </c>
      <c r="X200" s="32">
        <f>_xlfn.XLOOKUP(E200,[2]项目数!C:C,[2]项目数!D:D,0)</f>
        <v>0</v>
      </c>
      <c r="Y200" s="2">
        <f>_xlfn.XLOOKUP(E200,[2]项目数!C:C,[2]项目数!F:F,0)</f>
        <v>0</v>
      </c>
      <c r="Z200" s="33" t="str">
        <f t="shared" si="39"/>
        <v>不属于战队</v>
      </c>
      <c r="AA200" s="33">
        <f t="shared" si="40"/>
        <v>0</v>
      </c>
      <c r="AB200" s="2">
        <f>_xlfn.XLOOKUP(F200,[2]战队统计表!A:A,[2]战队统计表!B:B,0)</f>
        <v>0</v>
      </c>
      <c r="AC200" s="2">
        <f t="shared" si="45"/>
        <v>1</v>
      </c>
      <c r="AD200" s="8">
        <f>IF(AC200="",_xlfn.XLOOKUP(F200,[2]战队统计表!A:A,[2]战队统计表!D:D,0),0)</f>
        <v>0</v>
      </c>
      <c r="AE200" s="34">
        <f>IF(AND(E200="T区",E200="门店T区"),"",IF(AC200="",0,LOOKUP(S200,[2]②判断标准!$B$16:$B$20,[2]②判断标准!$D$16:$D$20)))</f>
        <v>0</v>
      </c>
      <c r="AF200" s="34">
        <f t="shared" si="41"/>
        <v>0</v>
      </c>
      <c r="AG200" s="9" t="e">
        <f t="shared" si="46"/>
        <v>#REF!</v>
      </c>
      <c r="AH200" s="35">
        <f t="shared" si="47"/>
        <v>0</v>
      </c>
      <c r="AI200" s="9" t="e">
        <f t="shared" si="48"/>
        <v>#REF!</v>
      </c>
      <c r="AJ200" s="36">
        <f>IF(AA200=1,IFERROR(S200/VLOOKUP(F200,[2]战队统计表!A:C,3,0),0),0)</f>
        <v>0</v>
      </c>
      <c r="AK200" s="34" t="str">
        <f t="shared" si="42"/>
        <v/>
      </c>
      <c r="AL200" s="2" t="str">
        <f>IF(D200="顾问",_xlfn.XLOOKUP(F200,[2]战队统计表!A:A,[2]战队统计表!H:H,0),"")</f>
        <v/>
      </c>
    </row>
    <row r="201" spans="1:38" ht="16.5" x14ac:dyDescent="0.2">
      <c r="A201" s="28" t="s">
        <v>30</v>
      </c>
      <c r="B201" s="29" t="str">
        <f>B199</f>
        <v>双流</v>
      </c>
      <c r="C201" s="30" t="s">
        <v>53</v>
      </c>
      <c r="D201" s="31" t="s">
        <v>6</v>
      </c>
      <c r="E201" s="31" t="s">
        <v>245</v>
      </c>
      <c r="F201" s="2" t="str">
        <f t="shared" si="37"/>
        <v>双流+单人</v>
      </c>
      <c r="G201" s="2" t="str">
        <f>IFERROR(_xlfn.XLOOKUP(B201,#REF!,#REF!,0),"")</f>
        <v/>
      </c>
      <c r="H201" s="3" t="e">
        <f>_xlfn.XLOOKUP(B201,#REF!,#REF!,0)</f>
        <v>#REF!</v>
      </c>
      <c r="I201" s="3">
        <f>_xlfn.XLOOKUP(E201,[2]新店!B:B,[2]新店!E:E,0)</f>
        <v>0</v>
      </c>
      <c r="J201" s="3">
        <f>_xlfn.XLOOKUP(E201,[2]新店!B:B,[2]新店!F:F,0)</f>
        <v>0</v>
      </c>
      <c r="K201" s="4" t="e">
        <f>IF(H201="新店一阶段",LOOKUP(I201,[2]②判断标准!$M$9:$M$12,[2]②判断标准!$O$9:$O$12),0)</f>
        <v>#REF!</v>
      </c>
      <c r="L201" s="5">
        <f t="shared" si="43"/>
        <v>2223</v>
      </c>
      <c r="M201" s="6">
        <f>_xlfn.XLOOKUP(E201,[2]新店!B:B,[2]新店!G:G,0)</f>
        <v>0</v>
      </c>
      <c r="N201" s="7" t="str">
        <f>LOOKUP(M201,[2]②判断标准!$M$1:$M$4,[2]②判断标准!$O$1:$O$4)</f>
        <v>同老店</v>
      </c>
      <c r="O201" s="6">
        <f>_xlfn.XLOOKUP(E201,[2]新店!B:B,[2]新店!H:H,0)</f>
        <v>0</v>
      </c>
      <c r="P201" s="6">
        <f t="shared" si="44"/>
        <v>2223</v>
      </c>
      <c r="Q201" s="2">
        <f>_xlfn.XLOOKUP(E201,[2]考勤!D:D,[2]考勤!AM:AM,0)</f>
        <v>30</v>
      </c>
      <c r="S201" s="2">
        <f t="shared" si="38"/>
        <v>2223</v>
      </c>
      <c r="T201" s="2">
        <v>2223</v>
      </c>
      <c r="U201" s="2">
        <v>0</v>
      </c>
      <c r="V201" s="2">
        <v>0</v>
      </c>
      <c r="W201" s="32">
        <f>_xlfn.XLOOKUP(E201,[2]项目数!C:C,[2]项目数!E:E,0)</f>
        <v>4905.82</v>
      </c>
      <c r="X201" s="32">
        <f>_xlfn.XLOOKUP(E201,[2]项目数!C:C,[2]项目数!D:D,0)</f>
        <v>66.5</v>
      </c>
      <c r="Y201" s="2">
        <f>_xlfn.XLOOKUP(E201,[2]项目数!C:C,[2]项目数!F:F,0)</f>
        <v>922.5</v>
      </c>
      <c r="Z201" s="33" t="str">
        <f t="shared" si="39"/>
        <v>单人</v>
      </c>
      <c r="AA201" s="33">
        <f t="shared" si="40"/>
        <v>0</v>
      </c>
      <c r="AB201" s="2">
        <f>_xlfn.XLOOKUP(F201,[2]战队统计表!A:A,[2]战队统计表!B:B,0)</f>
        <v>0</v>
      </c>
      <c r="AC201" s="2">
        <f t="shared" si="45"/>
        <v>1</v>
      </c>
      <c r="AD201" s="8">
        <f>IF(AC201="",_xlfn.XLOOKUP(F201,[2]战队统计表!A:A,[2]战队统计表!D:D,0),0)</f>
        <v>0</v>
      </c>
      <c r="AE201" s="34">
        <f>IF(AND(E201="T区",E201="门店T区"),"",IF(AC201="",0,LOOKUP(S201,[2]②判断标准!$B$16:$B$20,[2]②判断标准!$D$16:$D$20)))</f>
        <v>0</v>
      </c>
      <c r="AF201" s="34">
        <f t="shared" si="41"/>
        <v>0</v>
      </c>
      <c r="AG201" s="9" t="e">
        <f t="shared" si="46"/>
        <v>#REF!</v>
      </c>
      <c r="AH201" s="35">
        <f t="shared" si="47"/>
        <v>0</v>
      </c>
      <c r="AI201" s="9" t="e">
        <f t="shared" si="48"/>
        <v>#REF!</v>
      </c>
      <c r="AJ201" s="36">
        <f>IF(AA201=1,IFERROR(S201/VLOOKUP(F201,[2]战队统计表!A:C,3,0),0),0)</f>
        <v>0</v>
      </c>
      <c r="AK201" s="34" t="str">
        <f t="shared" si="42"/>
        <v/>
      </c>
      <c r="AL201" s="2" t="str">
        <f>IF(D201="顾问",_xlfn.XLOOKUP(F201,[2]战队统计表!A:A,[2]战队统计表!H:H,0),"")</f>
        <v/>
      </c>
    </row>
    <row r="202" spans="1:38" ht="16.5" x14ac:dyDescent="0.2">
      <c r="A202" s="28" t="s">
        <v>30</v>
      </c>
      <c r="B202" s="29" t="s">
        <v>237</v>
      </c>
      <c r="C202" s="38" t="s">
        <v>42</v>
      </c>
      <c r="D202" s="39" t="s">
        <v>42</v>
      </c>
      <c r="E202" s="39" t="s">
        <v>42</v>
      </c>
      <c r="F202" s="2" t="str">
        <f t="shared" si="37"/>
        <v>双流+门店T区</v>
      </c>
      <c r="G202" s="2" t="str">
        <f>IFERROR(_xlfn.XLOOKUP(B202,#REF!,#REF!,0),"")</f>
        <v/>
      </c>
      <c r="H202" s="3" t="e">
        <f>_xlfn.XLOOKUP(B202,#REF!,#REF!,0)</f>
        <v>#REF!</v>
      </c>
      <c r="I202" s="3">
        <f>_xlfn.XLOOKUP(E202,[2]新店!B:B,[2]新店!E:E,0)</f>
        <v>0</v>
      </c>
      <c r="J202" s="3">
        <f>_xlfn.XLOOKUP(E202,[2]新店!B:B,[2]新店!F:F,0)</f>
        <v>0</v>
      </c>
      <c r="K202" s="4" t="e">
        <f>IF(H202="新店一阶段",LOOKUP(I202,[2]②判断标准!$M$9:$M$12,[2]②判断标准!$O$9:$O$12),0)</f>
        <v>#REF!</v>
      </c>
      <c r="L202" s="5">
        <f t="shared" si="43"/>
        <v>-2400</v>
      </c>
      <c r="M202" s="6">
        <f>_xlfn.XLOOKUP(E202,[2]新店!B:B,[2]新店!G:G,0)</f>
        <v>0</v>
      </c>
      <c r="N202" s="7" t="str">
        <f>LOOKUP(M202,[2]②判断标准!$M$1:$M$4,[2]②判断标准!$O$1:$O$4)</f>
        <v>同老店</v>
      </c>
      <c r="O202" s="6">
        <f>_xlfn.XLOOKUP(E202,[2]新店!B:B,[2]新店!H:H,0)</f>
        <v>0</v>
      </c>
      <c r="P202" s="6">
        <f t="shared" si="44"/>
        <v>-2400</v>
      </c>
      <c r="Q202" s="2">
        <f>_xlfn.XLOOKUP(E202,[2]考勤!D:D,[2]考勤!AM:AM,0)</f>
        <v>0</v>
      </c>
      <c r="S202" s="2">
        <f t="shared" si="38"/>
        <v>-2400</v>
      </c>
      <c r="T202" s="2">
        <v>-2400</v>
      </c>
      <c r="U202" s="2">
        <v>0</v>
      </c>
      <c r="V202" s="2">
        <v>0</v>
      </c>
      <c r="W202" s="32">
        <f>_xlfn.XLOOKUP(E202,[2]项目数!C:C,[2]项目数!E:E,0)</f>
        <v>0</v>
      </c>
      <c r="X202" s="32">
        <f>_xlfn.XLOOKUP(E202,[2]项目数!C:C,[2]项目数!D:D,0)</f>
        <v>0</v>
      </c>
      <c r="Y202" s="2">
        <f>_xlfn.XLOOKUP(E202,[2]项目数!C:C,[2]项目数!F:F,0)</f>
        <v>0</v>
      </c>
      <c r="Z202" s="33">
        <f t="shared" si="39"/>
        <v>1</v>
      </c>
      <c r="AA202" s="33">
        <f t="shared" si="40"/>
        <v>0</v>
      </c>
      <c r="AB202" s="2">
        <f>_xlfn.XLOOKUP(F202,[2]战队统计表!A:A,[2]战队统计表!B:B,0)</f>
        <v>0</v>
      </c>
      <c r="AC202" s="2">
        <f t="shared" si="45"/>
        <v>1</v>
      </c>
      <c r="AD202" s="8">
        <f>IF(AC202="",_xlfn.XLOOKUP(F202,[2]战队统计表!A:A,[2]战队统计表!D:D,0),0)</f>
        <v>0</v>
      </c>
      <c r="AE202" s="34">
        <f>IF(AND(E202="T区",E202="门店T区"),"",IF(AC202="",0,LOOKUP(S202,[2]②判断标准!$B$16:$B$20,[2]②判断标准!$D$16:$D$20)))</f>
        <v>0</v>
      </c>
      <c r="AF202" s="34">
        <f t="shared" si="41"/>
        <v>0</v>
      </c>
      <c r="AG202" s="9" t="e">
        <f t="shared" si="46"/>
        <v>#REF!</v>
      </c>
      <c r="AH202" s="35">
        <f t="shared" si="47"/>
        <v>0</v>
      </c>
      <c r="AI202" s="9" t="e">
        <f t="shared" si="48"/>
        <v>#REF!</v>
      </c>
      <c r="AJ202" s="36">
        <f>IF(AA202=1,IFERROR(S202/VLOOKUP(F202,[2]战队统计表!A:C,3,0),0),0)</f>
        <v>0</v>
      </c>
      <c r="AK202" s="34" t="str">
        <f t="shared" si="42"/>
        <v/>
      </c>
      <c r="AL202" s="2" t="str">
        <f>IF(D202="顾问",_xlfn.XLOOKUP(F202,[2]战队统计表!A:A,[2]战队统计表!H:H,0),"")</f>
        <v/>
      </c>
    </row>
    <row r="203" spans="1:38" ht="16.5" x14ac:dyDescent="0.2">
      <c r="A203" s="28" t="s">
        <v>30</v>
      </c>
      <c r="B203" s="29" t="s">
        <v>246</v>
      </c>
      <c r="C203" s="30" t="s">
        <v>247</v>
      </c>
      <c r="D203" s="31" t="s">
        <v>32</v>
      </c>
      <c r="E203" s="31" t="s">
        <v>248</v>
      </c>
      <c r="F203" s="2" t="str">
        <f t="shared" si="37"/>
        <v>亚洲湾+钱进队</v>
      </c>
      <c r="G203" s="2" t="str">
        <f>IFERROR(_xlfn.XLOOKUP(B203,#REF!,#REF!,0),"")</f>
        <v/>
      </c>
      <c r="H203" s="3" t="e">
        <f>_xlfn.XLOOKUP(B203,#REF!,#REF!,0)</f>
        <v>#REF!</v>
      </c>
      <c r="I203" s="3">
        <f>_xlfn.XLOOKUP(E203,[2]新店!B:B,[2]新店!E:E,0)</f>
        <v>0</v>
      </c>
      <c r="J203" s="3">
        <f>_xlfn.XLOOKUP(E203,[2]新店!B:B,[2]新店!F:F,0)</f>
        <v>0</v>
      </c>
      <c r="K203" s="4" t="e">
        <f>IF(H203="新店一阶段",LOOKUP(I203,[2]②判断标准!$M$9:$M$12,[2]②判断标准!$O$9:$O$12),0)</f>
        <v>#REF!</v>
      </c>
      <c r="L203" s="5">
        <f t="shared" si="43"/>
        <v>1128</v>
      </c>
      <c r="M203" s="6">
        <f>_xlfn.XLOOKUP(E203,[2]新店!B:B,[2]新店!G:G,0)</f>
        <v>0</v>
      </c>
      <c r="N203" s="7" t="str">
        <f>LOOKUP(M203,[2]②判断标准!$M$1:$M$4,[2]②判断标准!$O$1:$O$4)</f>
        <v>同老店</v>
      </c>
      <c r="O203" s="6">
        <f>_xlfn.XLOOKUP(E203,[2]新店!B:B,[2]新店!H:H,0)</f>
        <v>0</v>
      </c>
      <c r="P203" s="6">
        <f t="shared" si="44"/>
        <v>1128</v>
      </c>
      <c r="Q203" s="2">
        <f>_xlfn.XLOOKUP(E203,[2]考勤!D:D,[2]考勤!AM:AM,0)</f>
        <v>30</v>
      </c>
      <c r="S203" s="2">
        <f t="shared" si="38"/>
        <v>2016</v>
      </c>
      <c r="T203" s="2">
        <v>1128</v>
      </c>
      <c r="U203" s="2">
        <v>0</v>
      </c>
      <c r="V203" s="2">
        <v>888</v>
      </c>
      <c r="W203" s="32">
        <f>_xlfn.XLOOKUP(E203,[2]项目数!C:C,[2]项目数!E:E,0)</f>
        <v>17497.43</v>
      </c>
      <c r="X203" s="32">
        <f>_xlfn.XLOOKUP(E203,[2]项目数!C:C,[2]项目数!D:D,0)</f>
        <v>78</v>
      </c>
      <c r="Y203" s="2">
        <f>_xlfn.XLOOKUP(E203,[2]项目数!C:C,[2]项目数!F:F,0)</f>
        <v>837</v>
      </c>
      <c r="Z203" s="33">
        <f t="shared" si="39"/>
        <v>1</v>
      </c>
      <c r="AA203" s="33">
        <f t="shared" si="40"/>
        <v>1</v>
      </c>
      <c r="AB203" s="2">
        <f>_xlfn.XLOOKUP(F203,[2]战队统计表!A:A,[2]战队统计表!B:B,0)</f>
        <v>3</v>
      </c>
      <c r="AC203" s="2" t="str">
        <f t="shared" si="45"/>
        <v/>
      </c>
      <c r="AD203" s="8">
        <f>IF(AC203="",_xlfn.XLOOKUP(F203,[2]战队统计表!A:A,[2]战队统计表!D:D,0),0)</f>
        <v>0.04</v>
      </c>
      <c r="AE203" s="34">
        <f>IF(AND(E203="T区",E203="门店T区"),"",IF(AC203="",0,LOOKUP(S203,[2]②判断标准!$B$16:$B$20,[2]②判断标准!$D$16:$D$20)))</f>
        <v>0</v>
      </c>
      <c r="AF203" s="34">
        <f t="shared" si="41"/>
        <v>0.04</v>
      </c>
      <c r="AG203" s="9" t="e">
        <f t="shared" si="46"/>
        <v>#REF!</v>
      </c>
      <c r="AH203" s="35">
        <f t="shared" si="47"/>
        <v>0</v>
      </c>
      <c r="AI203" s="9" t="e">
        <f t="shared" si="48"/>
        <v>#REF!</v>
      </c>
      <c r="AJ203" s="36">
        <f>IF(AA203=1,IFERROR(S203/VLOOKUP(F203,[2]战队统计表!A:C,3,0),0),0)</f>
        <v>2.6802807913209957E-2</v>
      </c>
      <c r="AK203" s="34">
        <f t="shared" si="42"/>
        <v>0.97319719208679001</v>
      </c>
      <c r="AL203" s="2">
        <f>IF(D203="顾问",_xlfn.XLOOKUP(F203,[2]战队统计表!A:A,[2]战队统计表!H:H,0),"")</f>
        <v>0</v>
      </c>
    </row>
    <row r="204" spans="1:38" ht="16.5" x14ac:dyDescent="0.2">
      <c r="A204" s="28" t="s">
        <v>30</v>
      </c>
      <c r="B204" s="29" t="s">
        <v>246</v>
      </c>
      <c r="C204" s="30" t="s">
        <v>247</v>
      </c>
      <c r="D204" s="31" t="s">
        <v>6</v>
      </c>
      <c r="E204" s="31" t="s">
        <v>249</v>
      </c>
      <c r="F204" s="2" t="str">
        <f t="shared" si="37"/>
        <v>亚洲湾+钱进队</v>
      </c>
      <c r="G204" s="2" t="str">
        <f>IFERROR(_xlfn.XLOOKUP(B204,#REF!,#REF!,0),"")</f>
        <v/>
      </c>
      <c r="H204" s="3" t="e">
        <f>_xlfn.XLOOKUP(B204,#REF!,#REF!,0)</f>
        <v>#REF!</v>
      </c>
      <c r="I204" s="3">
        <f>_xlfn.XLOOKUP(E204,[2]新店!B:B,[2]新店!E:E,0)</f>
        <v>0</v>
      </c>
      <c r="J204" s="3">
        <f>_xlfn.XLOOKUP(E204,[2]新店!B:B,[2]新店!F:F,0)</f>
        <v>0</v>
      </c>
      <c r="K204" s="4" t="e">
        <f>IF(H204="新店一阶段",LOOKUP(I204,[2]②判断标准!$M$9:$M$12,[2]②判断标准!$O$9:$O$12),0)</f>
        <v>#REF!</v>
      </c>
      <c r="L204" s="5">
        <f t="shared" si="43"/>
        <v>2834</v>
      </c>
      <c r="M204" s="6">
        <f>_xlfn.XLOOKUP(E204,[2]新店!B:B,[2]新店!G:G,0)</f>
        <v>0</v>
      </c>
      <c r="N204" s="7" t="str">
        <f>LOOKUP(M204,[2]②判断标准!$M$1:$M$4,[2]②判断标准!$O$1:$O$4)</f>
        <v>同老店</v>
      </c>
      <c r="O204" s="6">
        <f>_xlfn.XLOOKUP(E204,[2]新店!B:B,[2]新店!H:H,0)</f>
        <v>0</v>
      </c>
      <c r="P204" s="6">
        <f t="shared" si="44"/>
        <v>2834</v>
      </c>
      <c r="Q204" s="2">
        <f>_xlfn.XLOOKUP(E204,[2]考勤!D:D,[2]考勤!AM:AM,0)</f>
        <v>30</v>
      </c>
      <c r="S204" s="2">
        <f t="shared" si="38"/>
        <v>39414</v>
      </c>
      <c r="T204" s="2">
        <v>2834</v>
      </c>
      <c r="U204" s="2">
        <f>36580-1000</f>
        <v>35580</v>
      </c>
      <c r="V204" s="2">
        <v>1000</v>
      </c>
      <c r="W204" s="32">
        <f>_xlfn.XLOOKUP(E204,[2]项目数!C:C,[2]项目数!E:E,0)</f>
        <v>5353.94</v>
      </c>
      <c r="X204" s="32">
        <f>_xlfn.XLOOKUP(E204,[2]项目数!C:C,[2]项目数!D:D,0)</f>
        <v>99</v>
      </c>
      <c r="Y204" s="2">
        <f>_xlfn.XLOOKUP(E204,[2]项目数!C:C,[2]项目数!F:F,0)</f>
        <v>1111</v>
      </c>
      <c r="Z204" s="33">
        <f t="shared" si="39"/>
        <v>1</v>
      </c>
      <c r="AA204" s="33">
        <f t="shared" si="40"/>
        <v>1</v>
      </c>
      <c r="AB204" s="2">
        <f>_xlfn.XLOOKUP(F204,[2]战队统计表!A:A,[2]战队统计表!B:B,0)</f>
        <v>3</v>
      </c>
      <c r="AC204" s="2" t="str">
        <f t="shared" si="45"/>
        <v/>
      </c>
      <c r="AD204" s="8">
        <f>IF(AC204="",_xlfn.XLOOKUP(F204,[2]战队统计表!A:A,[2]战队统计表!D:D,0),0)</f>
        <v>0.04</v>
      </c>
      <c r="AE204" s="34">
        <f>IF(AND(E204="T区",E204="门店T区"),"",IF(AC204="",0,LOOKUP(S204,[2]②判断标准!$B$16:$B$20,[2]②判断标准!$D$16:$D$20)))</f>
        <v>0</v>
      </c>
      <c r="AF204" s="34">
        <f t="shared" si="41"/>
        <v>0.04</v>
      </c>
      <c r="AG204" s="9" t="e">
        <f t="shared" si="46"/>
        <v>#REF!</v>
      </c>
      <c r="AH204" s="35">
        <f t="shared" si="47"/>
        <v>878.82600000000002</v>
      </c>
      <c r="AI204" s="9" t="e">
        <f t="shared" si="48"/>
        <v>#REF!</v>
      </c>
      <c r="AJ204" s="36">
        <f>IF(AA204=1,IFERROR(S204/VLOOKUP(F204,[2]战队统计表!A:C,3,0),0),0)</f>
        <v>0.5240108487555839</v>
      </c>
      <c r="AK204" s="34" t="str">
        <f t="shared" si="42"/>
        <v/>
      </c>
      <c r="AL204" s="2" t="str">
        <f>IF(D204="顾问",_xlfn.XLOOKUP(F204,[2]战队统计表!A:A,[2]战队统计表!H:H,0),"")</f>
        <v/>
      </c>
    </row>
    <row r="205" spans="1:38" ht="16.5" x14ac:dyDescent="0.2">
      <c r="A205" s="28" t="s">
        <v>30</v>
      </c>
      <c r="B205" s="29" t="s">
        <v>246</v>
      </c>
      <c r="C205" s="30" t="s">
        <v>247</v>
      </c>
      <c r="D205" s="31" t="s">
        <v>6</v>
      </c>
      <c r="E205" s="31" t="s">
        <v>250</v>
      </c>
      <c r="F205" s="2" t="str">
        <f t="shared" si="37"/>
        <v>亚洲湾+钱进队</v>
      </c>
      <c r="G205" s="2" t="str">
        <f>IFERROR(_xlfn.XLOOKUP(B205,#REF!,#REF!,0),"")</f>
        <v/>
      </c>
      <c r="H205" s="3" t="e">
        <f>_xlfn.XLOOKUP(B205,#REF!,#REF!,0)</f>
        <v>#REF!</v>
      </c>
      <c r="I205" s="3">
        <f>_xlfn.XLOOKUP(E205,[2]新店!B:B,[2]新店!E:E,0)</f>
        <v>0</v>
      </c>
      <c r="J205" s="3">
        <f>_xlfn.XLOOKUP(E205,[2]新店!B:B,[2]新店!F:F,0)</f>
        <v>0</v>
      </c>
      <c r="K205" s="4" t="e">
        <f>IF(H205="新店一阶段",LOOKUP(I205,[2]②判断标准!$M$9:$M$12,[2]②判断标准!$O$9:$O$12),0)</f>
        <v>#REF!</v>
      </c>
      <c r="L205" s="5">
        <f t="shared" si="43"/>
        <v>6026</v>
      </c>
      <c r="M205" s="6">
        <f>_xlfn.XLOOKUP(E205,[2]新店!B:B,[2]新店!G:G,0)</f>
        <v>0</v>
      </c>
      <c r="N205" s="7" t="str">
        <f>LOOKUP(M205,[2]②判断标准!$M$1:$M$4,[2]②判断标准!$O$1:$O$4)</f>
        <v>同老店</v>
      </c>
      <c r="O205" s="6">
        <f>_xlfn.XLOOKUP(E205,[2]新店!B:B,[2]新店!H:H,0)</f>
        <v>0</v>
      </c>
      <c r="P205" s="6">
        <f t="shared" si="44"/>
        <v>6026</v>
      </c>
      <c r="Q205" s="2">
        <f>_xlfn.XLOOKUP(E205,[2]考勤!D:D,[2]考勤!AM:AM,0)</f>
        <v>30</v>
      </c>
      <c r="S205" s="2">
        <f t="shared" si="38"/>
        <v>33786</v>
      </c>
      <c r="T205" s="2">
        <v>6026</v>
      </c>
      <c r="U205" s="2">
        <v>26520</v>
      </c>
      <c r="V205" s="2">
        <v>1240</v>
      </c>
      <c r="W205" s="32">
        <f>_xlfn.XLOOKUP(E205,[2]项目数!C:C,[2]项目数!E:E,0)</f>
        <v>8545.66</v>
      </c>
      <c r="X205" s="32">
        <f>_xlfn.XLOOKUP(E205,[2]项目数!C:C,[2]项目数!D:D,0)</f>
        <v>104</v>
      </c>
      <c r="Y205" s="2">
        <f>_xlfn.XLOOKUP(E205,[2]项目数!C:C,[2]项目数!F:F,0)</f>
        <v>1239</v>
      </c>
      <c r="Z205" s="33">
        <f t="shared" si="39"/>
        <v>1</v>
      </c>
      <c r="AA205" s="33">
        <f t="shared" si="40"/>
        <v>1</v>
      </c>
      <c r="AB205" s="2">
        <f>_xlfn.XLOOKUP(F205,[2]战队统计表!A:A,[2]战队统计表!B:B,0)</f>
        <v>3</v>
      </c>
      <c r="AC205" s="2" t="str">
        <f t="shared" si="45"/>
        <v/>
      </c>
      <c r="AD205" s="8">
        <f>IF(AC205="",_xlfn.XLOOKUP(F205,[2]战队统计表!A:A,[2]战队统计表!D:D,0),0)</f>
        <v>0.04</v>
      </c>
      <c r="AE205" s="34">
        <f>IF(AND(E205="T区",E205="门店T区"),"",IF(AC205="",0,LOOKUP(S205,[2]②判断标准!$B$16:$B$20,[2]②判断标准!$D$16:$D$20)))</f>
        <v>0</v>
      </c>
      <c r="AF205" s="34">
        <f t="shared" si="41"/>
        <v>0.04</v>
      </c>
      <c r="AG205" s="9" t="e">
        <f t="shared" si="46"/>
        <v>#REF!</v>
      </c>
      <c r="AH205" s="35">
        <f t="shared" si="47"/>
        <v>655.04399999999998</v>
      </c>
      <c r="AI205" s="9" t="e">
        <f t="shared" si="48"/>
        <v>#REF!</v>
      </c>
      <c r="AJ205" s="36">
        <f>IF(AA205=1,IFERROR(S205/VLOOKUP(F205,[2]战队统计表!A:C,3,0),0),0)</f>
        <v>0.44918634333120611</v>
      </c>
      <c r="AK205" s="34" t="str">
        <f t="shared" si="42"/>
        <v/>
      </c>
      <c r="AL205" s="2" t="str">
        <f>IF(D205="顾问",_xlfn.XLOOKUP(F205,[2]战队统计表!A:A,[2]战队统计表!H:H,0),"")</f>
        <v/>
      </c>
    </row>
    <row r="206" spans="1:38" ht="16.5" x14ac:dyDescent="0.2">
      <c r="A206" s="28" t="s">
        <v>30</v>
      </c>
      <c r="B206" s="29" t="str">
        <f>B204</f>
        <v>亚洲湾</v>
      </c>
      <c r="C206" s="30" t="s">
        <v>36</v>
      </c>
      <c r="D206" s="31" t="s">
        <v>36</v>
      </c>
      <c r="E206" s="31" t="s">
        <v>36</v>
      </c>
      <c r="F206" s="2" t="str">
        <f t="shared" si="37"/>
        <v>亚洲湾+T区</v>
      </c>
      <c r="G206" s="2" t="str">
        <f>IFERROR(_xlfn.XLOOKUP(B206,#REF!,#REF!,0),"")</f>
        <v/>
      </c>
      <c r="H206" s="3" t="e">
        <f>_xlfn.XLOOKUP(B206,#REF!,#REF!,0)</f>
        <v>#REF!</v>
      </c>
      <c r="I206" s="3">
        <f>_xlfn.XLOOKUP(E206,[2]新店!B:B,[2]新店!E:E,0)</f>
        <v>0</v>
      </c>
      <c r="J206" s="3">
        <f>_xlfn.XLOOKUP(E206,[2]新店!B:B,[2]新店!F:F,0)</f>
        <v>0</v>
      </c>
      <c r="K206" s="4" t="e">
        <f>IF(H206="新店一阶段",LOOKUP(I206,[2]②判断标准!$M$9:$M$12,[2]②判断标准!$O$9:$O$12),0)</f>
        <v>#REF!</v>
      </c>
      <c r="L206" s="5">
        <f t="shared" si="43"/>
        <v>0</v>
      </c>
      <c r="M206" s="6">
        <f>_xlfn.XLOOKUP(E206,[2]新店!B:B,[2]新店!G:G,0)</f>
        <v>0</v>
      </c>
      <c r="N206" s="7" t="str">
        <f>LOOKUP(M206,[2]②判断标准!$M$1:$M$4,[2]②判断标准!$O$1:$O$4)</f>
        <v>同老店</v>
      </c>
      <c r="O206" s="6">
        <f>_xlfn.XLOOKUP(E206,[2]新店!B:B,[2]新店!H:H,0)</f>
        <v>0</v>
      </c>
      <c r="P206" s="6">
        <f t="shared" si="44"/>
        <v>0</v>
      </c>
      <c r="Q206" s="2">
        <f>_xlfn.XLOOKUP(E206,[2]考勤!D:D,[2]考勤!AM:AM,0)</f>
        <v>0</v>
      </c>
      <c r="S206" s="2">
        <f t="shared" si="38"/>
        <v>0</v>
      </c>
      <c r="T206" s="2">
        <v>0</v>
      </c>
      <c r="U206" s="2">
        <v>0</v>
      </c>
      <c r="V206" s="2">
        <v>0</v>
      </c>
      <c r="W206" s="32">
        <f>_xlfn.XLOOKUP(E206,[2]项目数!C:C,[2]项目数!E:E,0)</f>
        <v>0</v>
      </c>
      <c r="X206" s="32">
        <f>_xlfn.XLOOKUP(E206,[2]项目数!C:C,[2]项目数!D:D,0)</f>
        <v>0</v>
      </c>
      <c r="Y206" s="2">
        <f>_xlfn.XLOOKUP(E206,[2]项目数!C:C,[2]项目数!F:F,0)</f>
        <v>0</v>
      </c>
      <c r="Z206" s="33" t="str">
        <f t="shared" si="39"/>
        <v>不属于战队</v>
      </c>
      <c r="AA206" s="33">
        <f t="shared" si="40"/>
        <v>0</v>
      </c>
      <c r="AB206" s="2">
        <f>_xlfn.XLOOKUP(F206,[2]战队统计表!A:A,[2]战队统计表!B:B,0)</f>
        <v>0</v>
      </c>
      <c r="AC206" s="2">
        <f t="shared" si="45"/>
        <v>1</v>
      </c>
      <c r="AD206" s="8">
        <f>IF(AC206="",_xlfn.XLOOKUP(F206,[2]战队统计表!A:A,[2]战队统计表!D:D,0),0)</f>
        <v>0</v>
      </c>
      <c r="AE206" s="34">
        <f>IF(AND(E206="T区",E206="门店T区"),"",IF(AC206="",0,LOOKUP(S206,[2]②判断标准!$B$16:$B$20,[2]②判断标准!$D$16:$D$20)))</f>
        <v>0</v>
      </c>
      <c r="AF206" s="34">
        <f t="shared" si="41"/>
        <v>0</v>
      </c>
      <c r="AG206" s="9" t="e">
        <f t="shared" si="46"/>
        <v>#REF!</v>
      </c>
      <c r="AH206" s="35">
        <f t="shared" si="47"/>
        <v>0</v>
      </c>
      <c r="AI206" s="9" t="e">
        <f t="shared" si="48"/>
        <v>#REF!</v>
      </c>
      <c r="AJ206" s="36">
        <f>IF(AA206=1,IFERROR(S206/VLOOKUP(F206,[2]战队统计表!A:C,3,0),0),0)</f>
        <v>0</v>
      </c>
      <c r="AK206" s="34" t="str">
        <f t="shared" si="42"/>
        <v/>
      </c>
      <c r="AL206" s="2" t="str">
        <f>IF(D206="顾问",_xlfn.XLOOKUP(F206,[2]战队统计表!A:A,[2]战队统计表!H:H,0),"")</f>
        <v/>
      </c>
    </row>
    <row r="207" spans="1:38" ht="16.5" x14ac:dyDescent="0.2">
      <c r="A207" s="28" t="s">
        <v>30</v>
      </c>
      <c r="B207" s="29" t="s">
        <v>246</v>
      </c>
      <c r="C207" s="30" t="s">
        <v>252</v>
      </c>
      <c r="D207" s="31" t="s">
        <v>32</v>
      </c>
      <c r="E207" s="31" t="s">
        <v>253</v>
      </c>
      <c r="F207" s="2" t="str">
        <f t="shared" si="37"/>
        <v>亚洲湾+龙腾队</v>
      </c>
      <c r="G207" s="2" t="str">
        <f>IFERROR(_xlfn.XLOOKUP(B207,#REF!,#REF!,0),"")</f>
        <v/>
      </c>
      <c r="H207" s="3" t="e">
        <f>_xlfn.XLOOKUP(B207,#REF!,#REF!,0)</f>
        <v>#REF!</v>
      </c>
      <c r="I207" s="3">
        <f>_xlfn.XLOOKUP(E207,[2]新店!B:B,[2]新店!E:E,0)</f>
        <v>0</v>
      </c>
      <c r="J207" s="3">
        <f>_xlfn.XLOOKUP(E207,[2]新店!B:B,[2]新店!F:F,0)</f>
        <v>0</v>
      </c>
      <c r="K207" s="4" t="e">
        <f>IF(H207="新店一阶段",LOOKUP(I207,[2]②判断标准!$M$9:$M$12,[2]②判断标准!$O$9:$O$12),0)</f>
        <v>#REF!</v>
      </c>
      <c r="L207" s="5">
        <f t="shared" si="43"/>
        <v>6280</v>
      </c>
      <c r="M207" s="6">
        <f>_xlfn.XLOOKUP(E207,[2]新店!B:B,[2]新店!G:G,0)</f>
        <v>0</v>
      </c>
      <c r="N207" s="7" t="str">
        <f>LOOKUP(M207,[2]②判断标准!$M$1:$M$4,[2]②判断标准!$O$1:$O$4)</f>
        <v>同老店</v>
      </c>
      <c r="O207" s="6">
        <f>_xlfn.XLOOKUP(E207,[2]新店!B:B,[2]新店!H:H,0)</f>
        <v>0</v>
      </c>
      <c r="P207" s="6">
        <f t="shared" si="44"/>
        <v>6280</v>
      </c>
      <c r="Q207" s="2">
        <f>_xlfn.XLOOKUP(E207,[2]考勤!D:D,[2]考勤!AM:AM,0)</f>
        <v>30</v>
      </c>
      <c r="S207" s="2">
        <f t="shared" si="38"/>
        <v>102900</v>
      </c>
      <c r="T207" s="2">
        <v>6280</v>
      </c>
      <c r="U207" s="2">
        <v>96000</v>
      </c>
      <c r="V207" s="2">
        <v>620</v>
      </c>
      <c r="W207" s="32">
        <f>_xlfn.XLOOKUP(E207,[2]项目数!C:C,[2]项目数!E:E,0)</f>
        <v>12654.26</v>
      </c>
      <c r="X207" s="32">
        <f>_xlfn.XLOOKUP(E207,[2]项目数!C:C,[2]项目数!D:D,0)</f>
        <v>104</v>
      </c>
      <c r="Y207" s="2">
        <f>_xlfn.XLOOKUP(E207,[2]项目数!C:C,[2]项目数!F:F,0)</f>
        <v>1123</v>
      </c>
      <c r="Z207" s="33">
        <f t="shared" si="39"/>
        <v>1</v>
      </c>
      <c r="AA207" s="33">
        <f t="shared" si="40"/>
        <v>1</v>
      </c>
      <c r="AB207" s="2">
        <f>_xlfn.XLOOKUP(F207,[2]战队统计表!A:A,[2]战队统计表!B:B,0)</f>
        <v>2</v>
      </c>
      <c r="AC207" s="2" t="str">
        <f t="shared" si="45"/>
        <v/>
      </c>
      <c r="AD207" s="8">
        <f>IF(AC207="",_xlfn.XLOOKUP(F207,[2]战队统计表!A:A,[2]战队统计表!D:D,0),0)</f>
        <v>0.06</v>
      </c>
      <c r="AE207" s="34">
        <f>IF(AND(E207="T区",E207="门店T区"),"",IF(AC207="",0,LOOKUP(S207,[2]②判断标准!$B$16:$B$20,[2]②判断标准!$D$16:$D$20)))</f>
        <v>0</v>
      </c>
      <c r="AF207" s="34">
        <f t="shared" si="41"/>
        <v>0.06</v>
      </c>
      <c r="AG207" s="9" t="e">
        <f t="shared" si="46"/>
        <v>#REF!</v>
      </c>
      <c r="AH207" s="35">
        <f t="shared" si="47"/>
        <v>3556.8</v>
      </c>
      <c r="AI207" s="9" t="e">
        <f t="shared" si="48"/>
        <v>#REF!</v>
      </c>
      <c r="AJ207" s="36">
        <f>IF(AA207=1,IFERROR(S207/VLOOKUP(F207,[2]战队统计表!A:C,3,0),0),0)</f>
        <v>0.95150909897913893</v>
      </c>
      <c r="AK207" s="34">
        <f t="shared" si="42"/>
        <v>4.8490901020861073E-2</v>
      </c>
      <c r="AL207" s="2">
        <f>IF(D207="顾问",_xlfn.XLOOKUP(F207,[2]战队统计表!A:A,[2]战队统计表!H:H,0),"")</f>
        <v>0</v>
      </c>
    </row>
    <row r="208" spans="1:38" ht="16.5" x14ac:dyDescent="0.2">
      <c r="A208" s="28" t="s">
        <v>30</v>
      </c>
      <c r="B208" s="29" t="s">
        <v>246</v>
      </c>
      <c r="C208" s="30" t="s">
        <v>252</v>
      </c>
      <c r="D208" s="31" t="s">
        <v>6</v>
      </c>
      <c r="E208" s="31" t="s">
        <v>254</v>
      </c>
      <c r="F208" s="2" t="str">
        <f t="shared" si="37"/>
        <v>亚洲湾+龙腾队</v>
      </c>
      <c r="G208" s="2" t="str">
        <f>IFERROR(_xlfn.XLOOKUP(B208,#REF!,#REF!,0),"")</f>
        <v/>
      </c>
      <c r="H208" s="3" t="e">
        <f>_xlfn.XLOOKUP(B208,#REF!,#REF!,0)</f>
        <v>#REF!</v>
      </c>
      <c r="I208" s="3">
        <f>_xlfn.XLOOKUP(E208,[2]新店!B:B,[2]新店!E:E,0)</f>
        <v>0</v>
      </c>
      <c r="J208" s="3">
        <f>_xlfn.XLOOKUP(E208,[2]新店!B:B,[2]新店!F:F,0)</f>
        <v>0</v>
      </c>
      <c r="K208" s="4" t="e">
        <f>IF(H208="新店一阶段",LOOKUP(I208,[2]②判断标准!$M$9:$M$12,[2]②判断标准!$O$9:$O$12),0)</f>
        <v>#REF!</v>
      </c>
      <c r="L208" s="5">
        <f t="shared" si="43"/>
        <v>2578</v>
      </c>
      <c r="M208" s="6">
        <f>_xlfn.XLOOKUP(E208,[2]新店!B:B,[2]新店!G:G,0)</f>
        <v>0</v>
      </c>
      <c r="N208" s="7" t="str">
        <f>LOOKUP(M208,[2]②判断标准!$M$1:$M$4,[2]②判断标准!$O$1:$O$4)</f>
        <v>同老店</v>
      </c>
      <c r="O208" s="6">
        <f>_xlfn.XLOOKUP(E208,[2]新店!B:B,[2]新店!H:H,0)</f>
        <v>0</v>
      </c>
      <c r="P208" s="6">
        <f t="shared" si="44"/>
        <v>2578</v>
      </c>
      <c r="Q208" s="2">
        <f>_xlfn.XLOOKUP(E208,[2]考勤!D:D,[2]考勤!AM:AM,0)</f>
        <v>30</v>
      </c>
      <c r="S208" s="2">
        <f t="shared" si="38"/>
        <v>5244</v>
      </c>
      <c r="T208" s="2">
        <v>2578</v>
      </c>
      <c r="U208" s="2">
        <v>2000</v>
      </c>
      <c r="V208" s="2">
        <v>666</v>
      </c>
      <c r="W208" s="32">
        <f>_xlfn.XLOOKUP(E208,[2]项目数!C:C,[2]项目数!E:E,0)</f>
        <v>9054.33</v>
      </c>
      <c r="X208" s="32">
        <f>_xlfn.XLOOKUP(E208,[2]项目数!C:C,[2]项目数!D:D,0)</f>
        <v>112</v>
      </c>
      <c r="Y208" s="2">
        <f>_xlfn.XLOOKUP(E208,[2]项目数!C:C,[2]项目数!F:F,0)</f>
        <v>1344</v>
      </c>
      <c r="Z208" s="33">
        <f t="shared" si="39"/>
        <v>1</v>
      </c>
      <c r="AA208" s="33">
        <f t="shared" si="40"/>
        <v>1</v>
      </c>
      <c r="AB208" s="2">
        <f>_xlfn.XLOOKUP(F208,[2]战队统计表!A:A,[2]战队统计表!B:B,0)</f>
        <v>2</v>
      </c>
      <c r="AC208" s="2" t="str">
        <f t="shared" si="45"/>
        <v/>
      </c>
      <c r="AD208" s="8">
        <f>IF(AC208="",_xlfn.XLOOKUP(F208,[2]战队统计表!A:A,[2]战队统计表!D:D,0),0)</f>
        <v>0.06</v>
      </c>
      <c r="AE208" s="34">
        <f>IF(AND(E208="T区",E208="门店T区"),"",IF(AC208="",0,LOOKUP(S208,[2]②判断标准!$B$16:$B$20,[2]②判断标准!$D$16:$D$20)))</f>
        <v>0</v>
      </c>
      <c r="AF208" s="34">
        <f t="shared" si="41"/>
        <v>0.06</v>
      </c>
      <c r="AG208" s="9" t="e">
        <f t="shared" si="46"/>
        <v>#REF!</v>
      </c>
      <c r="AH208" s="35">
        <f t="shared" si="47"/>
        <v>74.100000000000009</v>
      </c>
      <c r="AI208" s="9" t="e">
        <f t="shared" si="48"/>
        <v>#REF!</v>
      </c>
      <c r="AJ208" s="36">
        <f>IF(AA208=1,IFERROR(S208/VLOOKUP(F208,[2]战队统计表!A:C,3,0),0),0)</f>
        <v>4.8490901020861073E-2</v>
      </c>
      <c r="AK208" s="34" t="str">
        <f t="shared" si="42"/>
        <v/>
      </c>
      <c r="AL208" s="2" t="str">
        <f>IF(D208="顾问",_xlfn.XLOOKUP(F208,[2]战队统计表!A:A,[2]战队统计表!H:H,0),"")</f>
        <v/>
      </c>
    </row>
    <row r="209" spans="1:38" ht="16.5" x14ac:dyDescent="0.2">
      <c r="A209" s="28" t="s">
        <v>30</v>
      </c>
      <c r="B209" s="29" t="s">
        <v>246</v>
      </c>
      <c r="C209" s="30" t="s">
        <v>36</v>
      </c>
      <c r="D209" s="31" t="s">
        <v>36</v>
      </c>
      <c r="E209" s="31" t="s">
        <v>36</v>
      </c>
      <c r="F209" s="2" t="str">
        <f t="shared" si="37"/>
        <v>亚洲湾+T区</v>
      </c>
      <c r="G209" s="2" t="str">
        <f>IFERROR(_xlfn.XLOOKUP(B209,#REF!,#REF!,0),"")</f>
        <v/>
      </c>
      <c r="H209" s="3" t="e">
        <f>_xlfn.XLOOKUP(B209,#REF!,#REF!,0)</f>
        <v>#REF!</v>
      </c>
      <c r="I209" s="3">
        <f>_xlfn.XLOOKUP(E209,[2]新店!B:B,[2]新店!E:E,0)</f>
        <v>0</v>
      </c>
      <c r="J209" s="3">
        <f>_xlfn.XLOOKUP(E209,[2]新店!B:B,[2]新店!F:F,0)</f>
        <v>0</v>
      </c>
      <c r="K209" s="4" t="e">
        <f>IF(H209="新店一阶段",LOOKUP(I209,[2]②判断标准!$M$9:$M$12,[2]②判断标准!$O$9:$O$12),0)</f>
        <v>#REF!</v>
      </c>
      <c r="L209" s="5">
        <f t="shared" si="43"/>
        <v>0</v>
      </c>
      <c r="M209" s="6">
        <f>_xlfn.XLOOKUP(E209,[2]新店!B:B,[2]新店!G:G,0)</f>
        <v>0</v>
      </c>
      <c r="N209" s="7" t="str">
        <f>LOOKUP(M209,[2]②判断标准!$M$1:$M$4,[2]②判断标准!$O$1:$O$4)</f>
        <v>同老店</v>
      </c>
      <c r="O209" s="6">
        <f>_xlfn.XLOOKUP(E209,[2]新店!B:B,[2]新店!H:H,0)</f>
        <v>0</v>
      </c>
      <c r="P209" s="6">
        <f t="shared" si="44"/>
        <v>0</v>
      </c>
      <c r="Q209" s="2">
        <f>_xlfn.XLOOKUP(E209,[2]考勤!D:D,[2]考勤!AM:AM,0)</f>
        <v>0</v>
      </c>
      <c r="S209" s="2">
        <f t="shared" si="38"/>
        <v>0</v>
      </c>
      <c r="T209" s="2">
        <v>0</v>
      </c>
      <c r="U209" s="2">
        <v>0</v>
      </c>
      <c r="V209" s="2">
        <v>0</v>
      </c>
      <c r="W209" s="32">
        <f>_xlfn.XLOOKUP(E209,[2]项目数!C:C,[2]项目数!E:E,0)</f>
        <v>0</v>
      </c>
      <c r="X209" s="32">
        <f>_xlfn.XLOOKUP(E209,[2]项目数!C:C,[2]项目数!D:D,0)</f>
        <v>0</v>
      </c>
      <c r="Y209" s="2">
        <f>_xlfn.XLOOKUP(E209,[2]项目数!C:C,[2]项目数!F:F,0)</f>
        <v>0</v>
      </c>
      <c r="Z209" s="33" t="str">
        <f t="shared" si="39"/>
        <v>不属于战队</v>
      </c>
      <c r="AA209" s="33">
        <f t="shared" si="40"/>
        <v>0</v>
      </c>
      <c r="AB209" s="2">
        <f>_xlfn.XLOOKUP(F209,[2]战队统计表!A:A,[2]战队统计表!B:B,0)</f>
        <v>0</v>
      </c>
      <c r="AC209" s="2">
        <f t="shared" si="45"/>
        <v>1</v>
      </c>
      <c r="AD209" s="8">
        <f>IF(AC209="",_xlfn.XLOOKUP(F209,[2]战队统计表!A:A,[2]战队统计表!D:D,0),0)</f>
        <v>0</v>
      </c>
      <c r="AE209" s="34">
        <f>IF(AND(E209="T区",E209="门店T区"),"",IF(AC209="",0,LOOKUP(S209,[2]②判断标准!$B$16:$B$20,[2]②判断标准!$D$16:$D$20)))</f>
        <v>0</v>
      </c>
      <c r="AF209" s="34">
        <f t="shared" si="41"/>
        <v>0</v>
      </c>
      <c r="AG209" s="9" t="e">
        <f t="shared" si="46"/>
        <v>#REF!</v>
      </c>
      <c r="AH209" s="35">
        <f t="shared" si="47"/>
        <v>0</v>
      </c>
      <c r="AI209" s="9" t="e">
        <f t="shared" si="48"/>
        <v>#REF!</v>
      </c>
      <c r="AJ209" s="36">
        <f>IF(AA209=1,IFERROR(S209/VLOOKUP(F209,[2]战队统计表!A:C,3,0),0),0)</f>
        <v>0</v>
      </c>
      <c r="AK209" s="34" t="str">
        <f t="shared" si="42"/>
        <v/>
      </c>
      <c r="AL209" s="2" t="str">
        <f>IF(D209="顾问",_xlfn.XLOOKUP(F209,[2]战队统计表!A:A,[2]战队统计表!H:H,0),"")</f>
        <v/>
      </c>
    </row>
    <row r="210" spans="1:38" ht="16.5" x14ac:dyDescent="0.2">
      <c r="A210" s="28" t="s">
        <v>30</v>
      </c>
      <c r="B210" s="29" t="s">
        <v>246</v>
      </c>
      <c r="C210" s="38" t="s">
        <v>42</v>
      </c>
      <c r="D210" s="39" t="s">
        <v>42</v>
      </c>
      <c r="E210" s="39" t="s">
        <v>42</v>
      </c>
      <c r="F210" s="2" t="str">
        <f t="shared" si="37"/>
        <v>亚洲湾+门店T区</v>
      </c>
      <c r="G210" s="2" t="str">
        <f>IFERROR(_xlfn.XLOOKUP(B210,#REF!,#REF!,0),"")</f>
        <v/>
      </c>
      <c r="H210" s="3" t="e">
        <f>_xlfn.XLOOKUP(B210,#REF!,#REF!,0)</f>
        <v>#REF!</v>
      </c>
      <c r="I210" s="3">
        <f>_xlfn.XLOOKUP(E210,[2]新店!B:B,[2]新店!E:E,0)</f>
        <v>0</v>
      </c>
      <c r="J210" s="3">
        <f>_xlfn.XLOOKUP(E210,[2]新店!B:B,[2]新店!F:F,0)</f>
        <v>0</v>
      </c>
      <c r="K210" s="4" t="e">
        <f>IF(H210="新店一阶段",LOOKUP(I210,[2]②判断标准!$M$9:$M$12,[2]②判断标准!$O$9:$O$12),0)</f>
        <v>#REF!</v>
      </c>
      <c r="L210" s="5">
        <f t="shared" si="43"/>
        <v>0</v>
      </c>
      <c r="M210" s="6">
        <f>_xlfn.XLOOKUP(E210,[2]新店!B:B,[2]新店!G:G,0)</f>
        <v>0</v>
      </c>
      <c r="N210" s="7" t="str">
        <f>LOOKUP(M210,[2]②判断标准!$M$1:$M$4,[2]②判断标准!$O$1:$O$4)</f>
        <v>同老店</v>
      </c>
      <c r="O210" s="6">
        <f>_xlfn.XLOOKUP(E210,[2]新店!B:B,[2]新店!H:H,0)</f>
        <v>0</v>
      </c>
      <c r="P210" s="6">
        <f t="shared" si="44"/>
        <v>0</v>
      </c>
      <c r="Q210" s="2">
        <f>_xlfn.XLOOKUP(E210,[2]考勤!D:D,[2]考勤!AM:AM,0)</f>
        <v>0</v>
      </c>
      <c r="S210" s="2">
        <f t="shared" si="38"/>
        <v>0</v>
      </c>
      <c r="T210" s="2">
        <v>0</v>
      </c>
      <c r="U210" s="2">
        <v>0</v>
      </c>
      <c r="V210" s="2">
        <v>0</v>
      </c>
      <c r="W210" s="32">
        <f>_xlfn.XLOOKUP(E210,[2]项目数!C:C,[2]项目数!E:E,0)</f>
        <v>0</v>
      </c>
      <c r="X210" s="32">
        <f>_xlfn.XLOOKUP(E210,[2]项目数!C:C,[2]项目数!D:D,0)</f>
        <v>0</v>
      </c>
      <c r="Y210" s="2">
        <f>_xlfn.XLOOKUP(E210,[2]项目数!C:C,[2]项目数!F:F,0)</f>
        <v>0</v>
      </c>
      <c r="Z210" s="33">
        <f t="shared" si="39"/>
        <v>1</v>
      </c>
      <c r="AA210" s="33">
        <f t="shared" si="40"/>
        <v>0</v>
      </c>
      <c r="AB210" s="2">
        <f>_xlfn.XLOOKUP(F210,[2]战队统计表!A:A,[2]战队统计表!B:B,0)</f>
        <v>0</v>
      </c>
      <c r="AC210" s="2">
        <f t="shared" si="45"/>
        <v>1</v>
      </c>
      <c r="AD210" s="8">
        <f>IF(AC210="",_xlfn.XLOOKUP(F210,[2]战队统计表!A:A,[2]战队统计表!D:D,0),0)</f>
        <v>0</v>
      </c>
      <c r="AE210" s="34">
        <f>IF(AND(E210="T区",E210="门店T区"),"",IF(AC210="",0,LOOKUP(S210,[2]②判断标准!$B$16:$B$20,[2]②判断标准!$D$16:$D$20)))</f>
        <v>0</v>
      </c>
      <c r="AF210" s="34">
        <f t="shared" si="41"/>
        <v>0</v>
      </c>
      <c r="AG210" s="9" t="e">
        <f t="shared" si="46"/>
        <v>#REF!</v>
      </c>
      <c r="AH210" s="35">
        <f t="shared" si="47"/>
        <v>0</v>
      </c>
      <c r="AI210" s="9" t="e">
        <f t="shared" si="48"/>
        <v>#REF!</v>
      </c>
      <c r="AJ210" s="36">
        <f>IF(AA210=1,IFERROR(S210/VLOOKUP(F210,[2]战队统计表!A:C,3,0),0),0)</f>
        <v>0</v>
      </c>
      <c r="AK210" s="34" t="str">
        <f t="shared" si="42"/>
        <v/>
      </c>
      <c r="AL210" s="2" t="str">
        <f>IF(D210="顾问",_xlfn.XLOOKUP(F210,[2]战队统计表!A:A,[2]战队统计表!H:H,0),"")</f>
        <v/>
      </c>
    </row>
    <row r="211" spans="1:38" ht="16.5" x14ac:dyDescent="0.2">
      <c r="A211" s="28" t="s">
        <v>30</v>
      </c>
      <c r="B211" s="29" t="s">
        <v>255</v>
      </c>
      <c r="C211" s="30" t="s">
        <v>256</v>
      </c>
      <c r="D211" s="31" t="s">
        <v>32</v>
      </c>
      <c r="E211" s="31" t="s">
        <v>257</v>
      </c>
      <c r="F211" s="2" t="str">
        <f t="shared" si="37"/>
        <v>川师+虎啸龙吟队</v>
      </c>
      <c r="G211" s="2" t="str">
        <f>IFERROR(_xlfn.XLOOKUP(B211,#REF!,#REF!,0),"")</f>
        <v/>
      </c>
      <c r="H211" s="3" t="e">
        <f>_xlfn.XLOOKUP(B211,#REF!,#REF!,0)</f>
        <v>#REF!</v>
      </c>
      <c r="I211" s="3">
        <f>_xlfn.XLOOKUP(E211,[2]新店!B:B,[2]新店!E:E,0)</f>
        <v>0</v>
      </c>
      <c r="J211" s="3">
        <f>_xlfn.XLOOKUP(E211,[2]新店!B:B,[2]新店!F:F,0)</f>
        <v>0</v>
      </c>
      <c r="K211" s="4" t="e">
        <f>IF(H211="新店一阶段",LOOKUP(I211,[2]②判断标准!$M$9:$M$12,[2]②判断标准!$O$9:$O$12),0)</f>
        <v>#REF!</v>
      </c>
      <c r="L211" s="5">
        <f t="shared" si="43"/>
        <v>5792</v>
      </c>
      <c r="M211" s="6">
        <f>_xlfn.XLOOKUP(E211,[2]新店!B:B,[2]新店!G:G,0)</f>
        <v>0</v>
      </c>
      <c r="N211" s="7" t="str">
        <f>LOOKUP(M211,[2]②判断标准!$M$1:$M$4,[2]②判断标准!$O$1:$O$4)</f>
        <v>同老店</v>
      </c>
      <c r="O211" s="6">
        <f>_xlfn.XLOOKUP(E211,[2]新店!B:B,[2]新店!H:H,0)</f>
        <v>0</v>
      </c>
      <c r="P211" s="6">
        <f t="shared" si="44"/>
        <v>5792</v>
      </c>
      <c r="Q211" s="2">
        <f>_xlfn.XLOOKUP(E211,[2]考勤!D:D,[2]考勤!AM:AM,0)</f>
        <v>30</v>
      </c>
      <c r="S211" s="2">
        <f t="shared" si="38"/>
        <v>15875.6</v>
      </c>
      <c r="T211" s="2">
        <v>5792</v>
      </c>
      <c r="U211" s="2">
        <v>8307.6</v>
      </c>
      <c r="V211" s="2">
        <v>1776</v>
      </c>
      <c r="W211" s="32">
        <f>_xlfn.XLOOKUP(E211,[2]项目数!C:C,[2]项目数!E:E,0)</f>
        <v>41550.800000000003</v>
      </c>
      <c r="X211" s="32">
        <f>_xlfn.XLOOKUP(E211,[2]项目数!C:C,[2]项目数!D:D,0)</f>
        <v>113</v>
      </c>
      <c r="Y211" s="2">
        <f>_xlfn.XLOOKUP(E211,[2]项目数!C:C,[2]项目数!F:F,0)</f>
        <v>1060</v>
      </c>
      <c r="Z211" s="33">
        <f t="shared" si="39"/>
        <v>1</v>
      </c>
      <c r="AA211" s="33">
        <f t="shared" si="40"/>
        <v>1</v>
      </c>
      <c r="AB211" s="2">
        <f>_xlfn.XLOOKUP(F211,[2]战队统计表!A:A,[2]战队统计表!B:B,0)</f>
        <v>3</v>
      </c>
      <c r="AC211" s="2" t="str">
        <f t="shared" si="45"/>
        <v/>
      </c>
      <c r="AD211" s="8">
        <f>IF(AC211="",_xlfn.XLOOKUP(F211,[2]战队统计表!A:A,[2]战队统计表!D:D,0),0)</f>
        <v>0.03</v>
      </c>
      <c r="AE211" s="34">
        <f>IF(AND(E211="T区",E211="门店T区"),"",IF(AC211="",0,LOOKUP(S211,[2]②判断标准!$B$16:$B$20,[2]②判断标准!$D$16:$D$20)))</f>
        <v>0</v>
      </c>
      <c r="AF211" s="34">
        <f t="shared" si="41"/>
        <v>0.03</v>
      </c>
      <c r="AG211" s="9" t="e">
        <f t="shared" si="46"/>
        <v>#REF!</v>
      </c>
      <c r="AH211" s="35">
        <f t="shared" si="47"/>
        <v>153.89829</v>
      </c>
      <c r="AI211" s="9" t="e">
        <f t="shared" si="48"/>
        <v>#REF!</v>
      </c>
      <c r="AJ211" s="36">
        <f>IF(AA211=1,IFERROR(S211/VLOOKUP(F211,[2]战队统计表!A:C,3,0),0),0)</f>
        <v>0.37425681887833284</v>
      </c>
      <c r="AK211" s="34">
        <f t="shared" si="42"/>
        <v>0.62574318112166716</v>
      </c>
      <c r="AL211" s="2">
        <f>IF(D211="顾问",_xlfn.XLOOKUP(F211,[2]战队统计表!A:A,[2]战队统计表!H:H,0),"")</f>
        <v>0</v>
      </c>
    </row>
    <row r="212" spans="1:38" ht="16.5" x14ac:dyDescent="0.2">
      <c r="A212" s="28" t="s">
        <v>30</v>
      </c>
      <c r="B212" s="29" t="s">
        <v>255</v>
      </c>
      <c r="C212" s="30" t="s">
        <v>256</v>
      </c>
      <c r="D212" s="31" t="s">
        <v>6</v>
      </c>
      <c r="E212" s="31" t="s">
        <v>258</v>
      </c>
      <c r="F212" s="2" t="str">
        <f t="shared" si="37"/>
        <v>川师+虎啸龙吟队</v>
      </c>
      <c r="G212" s="2" t="str">
        <f>IFERROR(_xlfn.XLOOKUP(B212,#REF!,#REF!,0),"")</f>
        <v/>
      </c>
      <c r="H212" s="3" t="e">
        <f>_xlfn.XLOOKUP(B212,#REF!,#REF!,0)</f>
        <v>#REF!</v>
      </c>
      <c r="I212" s="3">
        <f>_xlfn.XLOOKUP(E212,[2]新店!B:B,[2]新店!E:E,0)</f>
        <v>0</v>
      </c>
      <c r="J212" s="3">
        <f>_xlfn.XLOOKUP(E212,[2]新店!B:B,[2]新店!F:F,0)</f>
        <v>0</v>
      </c>
      <c r="K212" s="4" t="e">
        <f>IF(H212="新店一阶段",LOOKUP(I212,[2]②判断标准!$M$9:$M$12,[2]②判断标准!$O$9:$O$12),0)</f>
        <v>#REF!</v>
      </c>
      <c r="L212" s="5">
        <f t="shared" si="43"/>
        <v>7818</v>
      </c>
      <c r="M212" s="6">
        <f>_xlfn.XLOOKUP(E212,[2]新店!B:B,[2]新店!G:G,0)</f>
        <v>0</v>
      </c>
      <c r="N212" s="7" t="str">
        <f>LOOKUP(M212,[2]②判断标准!$M$1:$M$4,[2]②判断标准!$O$1:$O$4)</f>
        <v>同老店</v>
      </c>
      <c r="O212" s="6">
        <f>_xlfn.XLOOKUP(E212,[2]新店!B:B,[2]新店!H:H,0)</f>
        <v>0</v>
      </c>
      <c r="P212" s="6">
        <f t="shared" si="44"/>
        <v>7818</v>
      </c>
      <c r="Q212" s="2">
        <f>_xlfn.XLOOKUP(E212,[2]考勤!D:D,[2]考勤!AM:AM,0)</f>
        <v>30</v>
      </c>
      <c r="S212" s="2">
        <f t="shared" si="38"/>
        <v>7818</v>
      </c>
      <c r="T212" s="2">
        <v>7818</v>
      </c>
      <c r="U212" s="2">
        <v>0</v>
      </c>
      <c r="V212" s="2">
        <v>0</v>
      </c>
      <c r="W212" s="32">
        <f>_xlfn.XLOOKUP(E212,[2]项目数!C:C,[2]项目数!E:E,0)</f>
        <v>12352.16</v>
      </c>
      <c r="X212" s="32">
        <f>_xlfn.XLOOKUP(E212,[2]项目数!C:C,[2]项目数!D:D,0)</f>
        <v>93</v>
      </c>
      <c r="Y212" s="2">
        <f>_xlfn.XLOOKUP(E212,[2]项目数!C:C,[2]项目数!F:F,0)</f>
        <v>1039</v>
      </c>
      <c r="Z212" s="33">
        <f t="shared" si="39"/>
        <v>1</v>
      </c>
      <c r="AA212" s="33">
        <f t="shared" si="40"/>
        <v>1</v>
      </c>
      <c r="AB212" s="2">
        <f>_xlfn.XLOOKUP(F212,[2]战队统计表!A:A,[2]战队统计表!B:B,0)</f>
        <v>3</v>
      </c>
      <c r="AC212" s="2" t="str">
        <f t="shared" si="45"/>
        <v/>
      </c>
      <c r="AD212" s="8">
        <f>IF(AC212="",_xlfn.XLOOKUP(F212,[2]战队统计表!A:A,[2]战队统计表!D:D,0),0)</f>
        <v>0.03</v>
      </c>
      <c r="AE212" s="34">
        <f>IF(AND(E212="T区",E212="门店T区"),"",IF(AC212="",0,LOOKUP(S212,[2]②判断标准!$B$16:$B$20,[2]②判断标准!$D$16:$D$20)))</f>
        <v>0</v>
      </c>
      <c r="AF212" s="34">
        <f t="shared" si="41"/>
        <v>0.03</v>
      </c>
      <c r="AG212" s="9" t="e">
        <f t="shared" si="46"/>
        <v>#REF!</v>
      </c>
      <c r="AH212" s="35">
        <f t="shared" si="47"/>
        <v>0</v>
      </c>
      <c r="AI212" s="9" t="e">
        <f t="shared" si="48"/>
        <v>#REF!</v>
      </c>
      <c r="AJ212" s="36">
        <f>IF(AA212=1,IFERROR(S212/VLOOKUP(F212,[2]战队统计表!A:C,3,0),0),0)</f>
        <v>0.1843042033051227</v>
      </c>
      <c r="AK212" s="34" t="str">
        <f t="shared" si="42"/>
        <v/>
      </c>
      <c r="AL212" s="2" t="str">
        <f>IF(D212="顾问",_xlfn.XLOOKUP(F212,[2]战队统计表!A:A,[2]战队统计表!H:H,0),"")</f>
        <v/>
      </c>
    </row>
    <row r="213" spans="1:38" ht="16.5" x14ac:dyDescent="0.2">
      <c r="A213" s="28" t="s">
        <v>30</v>
      </c>
      <c r="B213" s="29" t="s">
        <v>255</v>
      </c>
      <c r="C213" s="30" t="s">
        <v>256</v>
      </c>
      <c r="D213" s="31" t="s">
        <v>6</v>
      </c>
      <c r="E213" s="31" t="s">
        <v>259</v>
      </c>
      <c r="F213" s="2" t="str">
        <f t="shared" si="37"/>
        <v>川师+虎啸龙吟队</v>
      </c>
      <c r="G213" s="2" t="str">
        <f>IFERROR(_xlfn.XLOOKUP(B213,#REF!,#REF!,0),"")</f>
        <v/>
      </c>
      <c r="H213" s="3" t="e">
        <f>_xlfn.XLOOKUP(B213,#REF!,#REF!,0)</f>
        <v>#REF!</v>
      </c>
      <c r="I213" s="3">
        <f>_xlfn.XLOOKUP(E213,[2]新店!B:B,[2]新店!E:E,0)</f>
        <v>0</v>
      </c>
      <c r="J213" s="3">
        <f>_xlfn.XLOOKUP(E213,[2]新店!B:B,[2]新店!F:F,0)</f>
        <v>0</v>
      </c>
      <c r="K213" s="4" t="e">
        <f>IF(H213="新店一阶段",LOOKUP(I213,[2]②判断标准!$M$9:$M$12,[2]②判断标准!$O$9:$O$12),0)</f>
        <v>#REF!</v>
      </c>
      <c r="L213" s="5">
        <f t="shared" si="43"/>
        <v>12215.4</v>
      </c>
      <c r="M213" s="6">
        <f>_xlfn.XLOOKUP(E213,[2]新店!B:B,[2]新店!G:G,0)</f>
        <v>0</v>
      </c>
      <c r="N213" s="7" t="str">
        <f>LOOKUP(M213,[2]②判断标准!$M$1:$M$4,[2]②判断标准!$O$1:$O$4)</f>
        <v>同老店</v>
      </c>
      <c r="O213" s="6">
        <f>_xlfn.XLOOKUP(E213,[2]新店!B:B,[2]新店!H:H,0)</f>
        <v>0</v>
      </c>
      <c r="P213" s="6">
        <f t="shared" si="44"/>
        <v>12215.4</v>
      </c>
      <c r="Q213" s="2">
        <f>_xlfn.XLOOKUP(E213,[2]考勤!D:D,[2]考勤!AM:AM,0)</f>
        <v>30</v>
      </c>
      <c r="S213" s="2">
        <f t="shared" si="38"/>
        <v>18725.400000000001</v>
      </c>
      <c r="T213" s="2">
        <v>12215.4</v>
      </c>
      <c r="U213" s="2">
        <v>5002</v>
      </c>
      <c r="V213" s="2">
        <v>1508</v>
      </c>
      <c r="W213" s="32">
        <f>_xlfn.XLOOKUP(E213,[2]项目数!C:C,[2]项目数!E:E,0)</f>
        <v>12550.02</v>
      </c>
      <c r="X213" s="32">
        <f>_xlfn.XLOOKUP(E213,[2]项目数!C:C,[2]项目数!D:D,0)</f>
        <v>98</v>
      </c>
      <c r="Y213" s="2">
        <f>_xlfn.XLOOKUP(E213,[2]项目数!C:C,[2]项目数!F:F,0)</f>
        <v>1198</v>
      </c>
      <c r="Z213" s="33">
        <f t="shared" si="39"/>
        <v>1</v>
      </c>
      <c r="AA213" s="33">
        <f t="shared" si="40"/>
        <v>1</v>
      </c>
      <c r="AB213" s="2">
        <f>_xlfn.XLOOKUP(F213,[2]战队统计表!A:A,[2]战队统计表!B:B,0)</f>
        <v>3</v>
      </c>
      <c r="AC213" s="2" t="str">
        <f t="shared" si="45"/>
        <v/>
      </c>
      <c r="AD213" s="8">
        <f>IF(AC213="",_xlfn.XLOOKUP(F213,[2]战队统计表!A:A,[2]战队统计表!D:D,0),0)</f>
        <v>0.03</v>
      </c>
      <c r="AE213" s="34">
        <f>IF(AND(E213="T区",E213="门店T区"),"",IF(AC213="",0,LOOKUP(S213,[2]②判断标准!$B$16:$B$20,[2]②判断标准!$D$16:$D$20)))</f>
        <v>0</v>
      </c>
      <c r="AF213" s="34">
        <f t="shared" si="41"/>
        <v>0.03</v>
      </c>
      <c r="AG213" s="9" t="e">
        <f t="shared" si="46"/>
        <v>#REF!</v>
      </c>
      <c r="AH213" s="35">
        <f t="shared" si="47"/>
        <v>92.662049999999994</v>
      </c>
      <c r="AI213" s="9" t="e">
        <f t="shared" si="48"/>
        <v>#REF!</v>
      </c>
      <c r="AJ213" s="36">
        <f>IF(AA213=1,IFERROR(S213/VLOOKUP(F213,[2]战队统计表!A:C,3,0),0),0)</f>
        <v>0.44143897781654451</v>
      </c>
      <c r="AK213" s="34" t="str">
        <f t="shared" si="42"/>
        <v/>
      </c>
      <c r="AL213" s="2" t="str">
        <f>IF(D213="顾问",_xlfn.XLOOKUP(F213,[2]战队统计表!A:A,[2]战队统计表!H:H,0),"")</f>
        <v/>
      </c>
    </row>
    <row r="214" spans="1:38" ht="16.5" x14ac:dyDescent="0.2">
      <c r="A214" s="28" t="s">
        <v>30</v>
      </c>
      <c r="B214" s="29" t="str">
        <f>B213</f>
        <v>川师</v>
      </c>
      <c r="C214" s="30" t="s">
        <v>36</v>
      </c>
      <c r="D214" s="31" t="s">
        <v>36</v>
      </c>
      <c r="E214" s="31" t="s">
        <v>36</v>
      </c>
      <c r="F214" s="2" t="str">
        <f t="shared" si="37"/>
        <v>川师+T区</v>
      </c>
      <c r="G214" s="2" t="str">
        <f>IFERROR(_xlfn.XLOOKUP(B214,#REF!,#REF!,0),"")</f>
        <v/>
      </c>
      <c r="H214" s="3" t="e">
        <f>_xlfn.XLOOKUP(B214,#REF!,#REF!,0)</f>
        <v>#REF!</v>
      </c>
      <c r="I214" s="3">
        <f>_xlfn.XLOOKUP(E214,[2]新店!B:B,[2]新店!E:E,0)</f>
        <v>0</v>
      </c>
      <c r="J214" s="3">
        <f>_xlfn.XLOOKUP(E214,[2]新店!B:B,[2]新店!F:F,0)</f>
        <v>0</v>
      </c>
      <c r="K214" s="4" t="e">
        <f>IF(H214="新店一阶段",LOOKUP(I214,[2]②判断标准!$M$9:$M$12,[2]②判断标准!$O$9:$O$12),0)</f>
        <v>#REF!</v>
      </c>
      <c r="L214" s="5">
        <f t="shared" si="43"/>
        <v>0</v>
      </c>
      <c r="M214" s="6">
        <f>_xlfn.XLOOKUP(E214,[2]新店!B:B,[2]新店!G:G,0)</f>
        <v>0</v>
      </c>
      <c r="N214" s="7" t="str">
        <f>LOOKUP(M214,[2]②判断标准!$M$1:$M$4,[2]②判断标准!$O$1:$O$4)</f>
        <v>同老店</v>
      </c>
      <c r="O214" s="6">
        <f>_xlfn.XLOOKUP(E214,[2]新店!B:B,[2]新店!H:H,0)</f>
        <v>0</v>
      </c>
      <c r="P214" s="6">
        <f t="shared" si="44"/>
        <v>0</v>
      </c>
      <c r="Q214" s="2">
        <f>_xlfn.XLOOKUP(E214,[2]考勤!D:D,[2]考勤!AM:AM,0)</f>
        <v>0</v>
      </c>
      <c r="S214" s="2">
        <f t="shared" si="38"/>
        <v>0</v>
      </c>
      <c r="T214" s="2">
        <v>0</v>
      </c>
      <c r="U214" s="2">
        <v>0</v>
      </c>
      <c r="V214" s="2">
        <v>0</v>
      </c>
      <c r="W214" s="32">
        <f>_xlfn.XLOOKUP(E214,[2]项目数!C:C,[2]项目数!E:E,0)</f>
        <v>0</v>
      </c>
      <c r="X214" s="32">
        <f>_xlfn.XLOOKUP(E214,[2]项目数!C:C,[2]项目数!D:D,0)</f>
        <v>0</v>
      </c>
      <c r="Y214" s="2">
        <f>_xlfn.XLOOKUP(E214,[2]项目数!C:C,[2]项目数!F:F,0)</f>
        <v>0</v>
      </c>
      <c r="Z214" s="33" t="str">
        <f t="shared" si="39"/>
        <v>不属于战队</v>
      </c>
      <c r="AA214" s="33">
        <f t="shared" si="40"/>
        <v>0</v>
      </c>
      <c r="AB214" s="2">
        <f>_xlfn.XLOOKUP(F214,[2]战队统计表!A:A,[2]战队统计表!B:B,0)</f>
        <v>0</v>
      </c>
      <c r="AC214" s="2">
        <f t="shared" si="45"/>
        <v>1</v>
      </c>
      <c r="AD214" s="8">
        <f>IF(AC214="",_xlfn.XLOOKUP(F214,[2]战队统计表!A:A,[2]战队统计表!D:D,0),0)</f>
        <v>0</v>
      </c>
      <c r="AE214" s="34">
        <f>IF(AND(E214="T区",E214="门店T区"),"",IF(AC214="",0,LOOKUP(S214,[2]②判断标准!$B$16:$B$20,[2]②判断标准!$D$16:$D$20)))</f>
        <v>0</v>
      </c>
      <c r="AF214" s="34">
        <f t="shared" si="41"/>
        <v>0</v>
      </c>
      <c r="AG214" s="9" t="e">
        <f t="shared" si="46"/>
        <v>#REF!</v>
      </c>
      <c r="AH214" s="35">
        <f t="shared" si="47"/>
        <v>0</v>
      </c>
      <c r="AI214" s="9" t="e">
        <f t="shared" si="48"/>
        <v>#REF!</v>
      </c>
      <c r="AJ214" s="36">
        <f>IF(AA214=1,IFERROR(S214/VLOOKUP(F214,[2]战队统计表!A:C,3,0),0),0)</f>
        <v>0</v>
      </c>
      <c r="AK214" s="34" t="str">
        <f t="shared" si="42"/>
        <v/>
      </c>
      <c r="AL214" s="2" t="str">
        <f>IF(D214="顾问",_xlfn.XLOOKUP(F214,[2]战队统计表!A:A,[2]战队统计表!H:H,0),"")</f>
        <v/>
      </c>
    </row>
    <row r="215" spans="1:38" ht="16.5" x14ac:dyDescent="0.2">
      <c r="A215" s="28" t="s">
        <v>30</v>
      </c>
      <c r="B215" s="29" t="s">
        <v>255</v>
      </c>
      <c r="C215" s="30" t="s">
        <v>261</v>
      </c>
      <c r="D215" s="31" t="s">
        <v>32</v>
      </c>
      <c r="E215" s="31" t="s">
        <v>262</v>
      </c>
      <c r="F215" s="2" t="str">
        <f t="shared" si="37"/>
        <v>川师+卧虎藏龙队</v>
      </c>
      <c r="G215" s="2" t="str">
        <f>IFERROR(_xlfn.XLOOKUP(B215,#REF!,#REF!,0),"")</f>
        <v/>
      </c>
      <c r="H215" s="3" t="e">
        <f>_xlfn.XLOOKUP(B215,#REF!,#REF!,0)</f>
        <v>#REF!</v>
      </c>
      <c r="I215" s="3">
        <f>_xlfn.XLOOKUP(E215,[2]新店!B:B,[2]新店!E:E,0)</f>
        <v>0</v>
      </c>
      <c r="J215" s="3">
        <f>_xlfn.XLOOKUP(E215,[2]新店!B:B,[2]新店!F:F,0)</f>
        <v>0</v>
      </c>
      <c r="K215" s="4" t="e">
        <f>IF(H215="新店一阶段",LOOKUP(I215,[2]②判断标准!$M$9:$M$12,[2]②判断标准!$O$9:$O$12),0)</f>
        <v>#REF!</v>
      </c>
      <c r="L215" s="5">
        <f t="shared" si="43"/>
        <v>45911</v>
      </c>
      <c r="M215" s="6">
        <f>_xlfn.XLOOKUP(E215,[2]新店!B:B,[2]新店!G:G,0)</f>
        <v>0</v>
      </c>
      <c r="N215" s="7" t="str">
        <f>LOOKUP(M215,[2]②判断标准!$M$1:$M$4,[2]②判断标准!$O$1:$O$4)</f>
        <v>同老店</v>
      </c>
      <c r="O215" s="6">
        <f>_xlfn.XLOOKUP(E215,[2]新店!B:B,[2]新店!H:H,0)</f>
        <v>0</v>
      </c>
      <c r="P215" s="6">
        <f t="shared" si="44"/>
        <v>45911</v>
      </c>
      <c r="Q215" s="2">
        <f>_xlfn.XLOOKUP(E215,[2]考勤!D:D,[2]考勤!AM:AM,0)</f>
        <v>30</v>
      </c>
      <c r="S215" s="2">
        <f t="shared" si="38"/>
        <v>68837.399999999994</v>
      </c>
      <c r="T215" s="2">
        <v>45911</v>
      </c>
      <c r="U215" s="2">
        <v>22926.400000000001</v>
      </c>
      <c r="V215" s="2">
        <v>0</v>
      </c>
      <c r="W215" s="32">
        <f>_xlfn.XLOOKUP(E215,[2]项目数!C:C,[2]项目数!E:E,0)</f>
        <v>18929.71</v>
      </c>
      <c r="X215" s="32">
        <f>_xlfn.XLOOKUP(E215,[2]项目数!C:C,[2]项目数!D:D,0)</f>
        <v>96</v>
      </c>
      <c r="Y215" s="2">
        <f>_xlfn.XLOOKUP(E215,[2]项目数!C:C,[2]项目数!F:F,0)</f>
        <v>1086</v>
      </c>
      <c r="Z215" s="33">
        <f t="shared" si="39"/>
        <v>1</v>
      </c>
      <c r="AA215" s="33">
        <f t="shared" si="40"/>
        <v>1</v>
      </c>
      <c r="AB215" s="2">
        <f>_xlfn.XLOOKUP(F215,[2]战队统计表!A:A,[2]战队统计表!B:B,0)</f>
        <v>2</v>
      </c>
      <c r="AC215" s="2" t="str">
        <f t="shared" si="45"/>
        <v/>
      </c>
      <c r="AD215" s="8">
        <f>IF(AC215="",_xlfn.XLOOKUP(F215,[2]战队统计表!A:A,[2]战队统计表!D:D,0),0)</f>
        <v>0.06</v>
      </c>
      <c r="AE215" s="34">
        <f>IF(AND(E215="T区",E215="门店T区"),"",IF(AC215="",0,LOOKUP(S215,[2]②判断标准!$B$16:$B$20,[2]②判断标准!$D$16:$D$20)))</f>
        <v>0</v>
      </c>
      <c r="AF215" s="34">
        <f t="shared" si="41"/>
        <v>0.06</v>
      </c>
      <c r="AG215" s="9" t="e">
        <f t="shared" si="46"/>
        <v>#REF!</v>
      </c>
      <c r="AH215" s="35">
        <f t="shared" si="47"/>
        <v>849.42311999999993</v>
      </c>
      <c r="AI215" s="9" t="e">
        <f t="shared" si="48"/>
        <v>#REF!</v>
      </c>
      <c r="AJ215" s="36">
        <f>IF(AA215=1,IFERROR(S215/VLOOKUP(F215,[2]战队统计表!A:C,3,0),0),0)</f>
        <v>0.82187041083133339</v>
      </c>
      <c r="AK215" s="34">
        <f t="shared" si="42"/>
        <v>0.1781295891686665</v>
      </c>
      <c r="AL215" s="2">
        <f>IF(D215="顾问",_xlfn.XLOOKUP(F215,[2]战队统计表!A:A,[2]战队统计表!H:H,0),"")</f>
        <v>0</v>
      </c>
    </row>
    <row r="216" spans="1:38" ht="16.5" x14ac:dyDescent="0.2">
      <c r="A216" s="28" t="s">
        <v>30</v>
      </c>
      <c r="B216" s="29" t="s">
        <v>255</v>
      </c>
      <c r="C216" s="30" t="s">
        <v>261</v>
      </c>
      <c r="D216" s="31" t="s">
        <v>6</v>
      </c>
      <c r="E216" s="31" t="s">
        <v>263</v>
      </c>
      <c r="F216" s="2" t="str">
        <f t="shared" si="37"/>
        <v>川师+卧虎藏龙队</v>
      </c>
      <c r="G216" s="2" t="str">
        <f>IFERROR(_xlfn.XLOOKUP(B216,#REF!,#REF!,0),"")</f>
        <v/>
      </c>
      <c r="H216" s="3" t="e">
        <f>_xlfn.XLOOKUP(B216,#REF!,#REF!,0)</f>
        <v>#REF!</v>
      </c>
      <c r="I216" s="3">
        <f>_xlfn.XLOOKUP(E216,[2]新店!B:B,[2]新店!E:E,0)</f>
        <v>0</v>
      </c>
      <c r="J216" s="3">
        <f>_xlfn.XLOOKUP(E216,[2]新店!B:B,[2]新店!F:F,0)</f>
        <v>0</v>
      </c>
      <c r="K216" s="4" t="e">
        <f>IF(H216="新店一阶段",LOOKUP(I216,[2]②判断标准!$M$9:$M$12,[2]②判断标准!$O$9:$O$12),0)</f>
        <v>#REF!</v>
      </c>
      <c r="L216" s="5">
        <f t="shared" si="43"/>
        <v>12643.6</v>
      </c>
      <c r="M216" s="6">
        <f>_xlfn.XLOOKUP(E216,[2]新店!B:B,[2]新店!G:G,0)</f>
        <v>0</v>
      </c>
      <c r="N216" s="7" t="str">
        <f>LOOKUP(M216,[2]②判断标准!$M$1:$M$4,[2]②判断标准!$O$1:$O$4)</f>
        <v>同老店</v>
      </c>
      <c r="O216" s="6">
        <f>_xlfn.XLOOKUP(E216,[2]新店!B:B,[2]新店!H:H,0)</f>
        <v>0</v>
      </c>
      <c r="P216" s="6">
        <f t="shared" si="44"/>
        <v>12643.6</v>
      </c>
      <c r="Q216" s="2">
        <f>_xlfn.XLOOKUP(E216,[2]考勤!D:D,[2]考勤!AM:AM,0)</f>
        <v>30</v>
      </c>
      <c r="S216" s="2">
        <f t="shared" si="38"/>
        <v>14919.6</v>
      </c>
      <c r="T216" s="2">
        <v>12643.6</v>
      </c>
      <c r="U216" s="2">
        <v>768</v>
      </c>
      <c r="V216" s="2">
        <v>1508</v>
      </c>
      <c r="W216" s="32">
        <f>_xlfn.XLOOKUP(E216,[2]项目数!C:C,[2]项目数!E:E,0)</f>
        <v>13446.37</v>
      </c>
      <c r="X216" s="32">
        <f>_xlfn.XLOOKUP(E216,[2]项目数!C:C,[2]项目数!D:D,0)</f>
        <v>96</v>
      </c>
      <c r="Y216" s="2">
        <f>_xlfn.XLOOKUP(E216,[2]项目数!C:C,[2]项目数!F:F,0)</f>
        <v>1018</v>
      </c>
      <c r="Z216" s="33">
        <f t="shared" si="39"/>
        <v>1</v>
      </c>
      <c r="AA216" s="33">
        <f t="shared" si="40"/>
        <v>1</v>
      </c>
      <c r="AB216" s="2">
        <f>_xlfn.XLOOKUP(F216,[2]战队统计表!A:A,[2]战队统计表!B:B,0)</f>
        <v>2</v>
      </c>
      <c r="AC216" s="2" t="str">
        <f t="shared" si="45"/>
        <v/>
      </c>
      <c r="AD216" s="8">
        <f>IF(AC216="",_xlfn.XLOOKUP(F216,[2]战队统计表!A:A,[2]战队统计表!D:D,0),0)</f>
        <v>0.06</v>
      </c>
      <c r="AE216" s="34">
        <f>IF(AND(E216="T区",E216="门店T区"),"",IF(AC216="",0,LOOKUP(S216,[2]②判断标准!$B$16:$B$20,[2]②判断标准!$D$16:$D$20)))</f>
        <v>0</v>
      </c>
      <c r="AF216" s="34">
        <f t="shared" si="41"/>
        <v>0.06</v>
      </c>
      <c r="AG216" s="9" t="e">
        <f t="shared" si="46"/>
        <v>#REF!</v>
      </c>
      <c r="AH216" s="35">
        <f t="shared" si="47"/>
        <v>28.4544</v>
      </c>
      <c r="AI216" s="9" t="e">
        <f t="shared" si="48"/>
        <v>#REF!</v>
      </c>
      <c r="AJ216" s="36">
        <f>IF(AA216=1,IFERROR(S216/VLOOKUP(F216,[2]战队统计表!A:C,3,0),0),0)</f>
        <v>0.1781295891686665</v>
      </c>
      <c r="AK216" s="34" t="str">
        <f t="shared" si="42"/>
        <v/>
      </c>
      <c r="AL216" s="2" t="str">
        <f>IF(D216="顾问",_xlfn.XLOOKUP(F216,[2]战队统计表!A:A,[2]战队统计表!H:H,0),"")</f>
        <v/>
      </c>
    </row>
    <row r="217" spans="1:38" ht="16.5" x14ac:dyDescent="0.2">
      <c r="A217" s="28" t="s">
        <v>30</v>
      </c>
      <c r="B217" s="29" t="str">
        <f>B216</f>
        <v>川师</v>
      </c>
      <c r="C217" s="30" t="s">
        <v>36</v>
      </c>
      <c r="D217" s="31" t="s">
        <v>36</v>
      </c>
      <c r="E217" s="31" t="s">
        <v>36</v>
      </c>
      <c r="F217" s="2" t="str">
        <f t="shared" si="37"/>
        <v>川师+T区</v>
      </c>
      <c r="G217" s="2" t="str">
        <f>IFERROR(_xlfn.XLOOKUP(B217,#REF!,#REF!,0),"")</f>
        <v/>
      </c>
      <c r="H217" s="3" t="e">
        <f>_xlfn.XLOOKUP(B217,#REF!,#REF!,0)</f>
        <v>#REF!</v>
      </c>
      <c r="I217" s="3">
        <f>_xlfn.XLOOKUP(E217,[2]新店!B:B,[2]新店!E:E,0)</f>
        <v>0</v>
      </c>
      <c r="J217" s="3">
        <f>_xlfn.XLOOKUP(E217,[2]新店!B:B,[2]新店!F:F,0)</f>
        <v>0</v>
      </c>
      <c r="K217" s="4" t="e">
        <f>IF(H217="新店一阶段",LOOKUP(I217,[2]②判断标准!$M$9:$M$12,[2]②判断标准!$O$9:$O$12),0)</f>
        <v>#REF!</v>
      </c>
      <c r="L217" s="5">
        <f t="shared" si="43"/>
        <v>0</v>
      </c>
      <c r="M217" s="6">
        <f>_xlfn.XLOOKUP(E217,[2]新店!B:B,[2]新店!G:G,0)</f>
        <v>0</v>
      </c>
      <c r="N217" s="7" t="str">
        <f>LOOKUP(M217,[2]②判断标准!$M$1:$M$4,[2]②判断标准!$O$1:$O$4)</f>
        <v>同老店</v>
      </c>
      <c r="O217" s="6">
        <f>_xlfn.XLOOKUP(E217,[2]新店!B:B,[2]新店!H:H,0)</f>
        <v>0</v>
      </c>
      <c r="P217" s="6">
        <f t="shared" si="44"/>
        <v>0</v>
      </c>
      <c r="Q217" s="2">
        <f>_xlfn.XLOOKUP(E217,[2]考勤!D:D,[2]考勤!AM:AM,0)</f>
        <v>0</v>
      </c>
      <c r="S217" s="2">
        <f t="shared" si="38"/>
        <v>0</v>
      </c>
      <c r="T217" s="2">
        <v>0</v>
      </c>
      <c r="U217" s="2">
        <v>0</v>
      </c>
      <c r="V217" s="2">
        <v>0</v>
      </c>
      <c r="W217" s="32">
        <f>_xlfn.XLOOKUP(E217,[2]项目数!C:C,[2]项目数!E:E,0)</f>
        <v>0</v>
      </c>
      <c r="X217" s="32">
        <f>_xlfn.XLOOKUP(E217,[2]项目数!C:C,[2]项目数!D:D,0)</f>
        <v>0</v>
      </c>
      <c r="Y217" s="2">
        <f>_xlfn.XLOOKUP(E217,[2]项目数!C:C,[2]项目数!F:F,0)</f>
        <v>0</v>
      </c>
      <c r="Z217" s="33" t="str">
        <f t="shared" si="39"/>
        <v>不属于战队</v>
      </c>
      <c r="AA217" s="33">
        <f t="shared" si="40"/>
        <v>0</v>
      </c>
      <c r="AB217" s="2">
        <f>_xlfn.XLOOKUP(F217,[2]战队统计表!A:A,[2]战队统计表!B:B,0)</f>
        <v>0</v>
      </c>
      <c r="AC217" s="2">
        <f t="shared" si="45"/>
        <v>1</v>
      </c>
      <c r="AD217" s="8">
        <f>IF(AC217="",_xlfn.XLOOKUP(F217,[2]战队统计表!A:A,[2]战队统计表!D:D,0),0)</f>
        <v>0</v>
      </c>
      <c r="AE217" s="34">
        <f>IF(AND(E217="T区",E217="门店T区"),"",IF(AC217="",0,LOOKUP(S217,[2]②判断标准!$B$16:$B$20,[2]②判断标准!$D$16:$D$20)))</f>
        <v>0</v>
      </c>
      <c r="AF217" s="34">
        <f t="shared" si="41"/>
        <v>0</v>
      </c>
      <c r="AG217" s="9" t="e">
        <f t="shared" si="46"/>
        <v>#REF!</v>
      </c>
      <c r="AH217" s="35">
        <f t="shared" si="47"/>
        <v>0</v>
      </c>
      <c r="AI217" s="9" t="e">
        <f t="shared" si="48"/>
        <v>#REF!</v>
      </c>
      <c r="AJ217" s="36">
        <f>IF(AA217=1,IFERROR(S217/VLOOKUP(F217,[2]战队统计表!A:C,3,0),0),0)</f>
        <v>0</v>
      </c>
      <c r="AK217" s="34" t="str">
        <f t="shared" si="42"/>
        <v/>
      </c>
      <c r="AL217" s="2" t="str">
        <f>IF(D217="顾问",_xlfn.XLOOKUP(F217,[2]战队统计表!A:A,[2]战队统计表!H:H,0),"")</f>
        <v/>
      </c>
    </row>
    <row r="218" spans="1:38" ht="16.5" x14ac:dyDescent="0.2">
      <c r="A218" s="40" t="s">
        <v>30</v>
      </c>
      <c r="B218" s="41" t="s">
        <v>255</v>
      </c>
      <c r="C218" s="49" t="s">
        <v>53</v>
      </c>
      <c r="D218" s="41" t="s">
        <v>6</v>
      </c>
      <c r="E218" s="41" t="s">
        <v>51</v>
      </c>
      <c r="F218" s="44" t="str">
        <f t="shared" si="37"/>
        <v>川师+单人</v>
      </c>
      <c r="G218" s="44" t="str">
        <f>IFERROR(_xlfn.XLOOKUP(B218,#REF!,#REF!,0),"")</f>
        <v/>
      </c>
      <c r="H218" s="3" t="e">
        <f>_xlfn.XLOOKUP(B218,#REF!,#REF!,0)</f>
        <v>#REF!</v>
      </c>
      <c r="I218" s="3">
        <f>_xlfn.XLOOKUP(E218,[2]新店!B:B,[2]新店!E:E,0)</f>
        <v>0</v>
      </c>
      <c r="J218" s="3">
        <f>_xlfn.XLOOKUP(E218,[2]新店!B:B,[2]新店!F:F,0)</f>
        <v>0</v>
      </c>
      <c r="K218" s="4" t="e">
        <f>IF(H218="新店一阶段",LOOKUP(I218,[2]②判断标准!$M$9:$M$12,[2]②判断标准!$O$9:$O$12),0)</f>
        <v>#REF!</v>
      </c>
      <c r="L218" s="5">
        <f t="shared" si="43"/>
        <v>0</v>
      </c>
      <c r="M218" s="6">
        <f>_xlfn.XLOOKUP(E218,[2]新店!B:B,[2]新店!G:G,0)</f>
        <v>0</v>
      </c>
      <c r="N218" s="7" t="str">
        <f>LOOKUP(M218,[2]②判断标准!$M$1:$M$4,[2]②判断标准!$O$1:$O$4)</f>
        <v>同老店</v>
      </c>
      <c r="O218" s="6">
        <f>_xlfn.XLOOKUP(E218,[2]新店!B:B,[2]新店!H:H,0)</f>
        <v>0</v>
      </c>
      <c r="P218" s="6">
        <f t="shared" si="44"/>
        <v>0</v>
      </c>
      <c r="Q218" s="2">
        <f>_xlfn.XLOOKUP(E218,[2]考勤!D:D,[2]考勤!AM:AM,0)</f>
        <v>30</v>
      </c>
      <c r="R218" s="44"/>
      <c r="S218" s="44">
        <f t="shared" si="38"/>
        <v>0</v>
      </c>
      <c r="T218" s="44">
        <v>0</v>
      </c>
      <c r="U218" s="44">
        <v>0</v>
      </c>
      <c r="V218" s="44">
        <v>0</v>
      </c>
      <c r="W218" s="45">
        <v>0</v>
      </c>
      <c r="X218" s="45">
        <v>0</v>
      </c>
      <c r="Y218" s="44">
        <v>0</v>
      </c>
      <c r="Z218" s="33" t="str">
        <f t="shared" si="39"/>
        <v>单人</v>
      </c>
      <c r="AA218" s="33">
        <f t="shared" si="40"/>
        <v>0</v>
      </c>
      <c r="AB218" s="2">
        <f>_xlfn.XLOOKUP(F218,[2]战队统计表!A:A,[2]战队统计表!B:B,0)</f>
        <v>0</v>
      </c>
      <c r="AC218" s="2">
        <f t="shared" si="45"/>
        <v>1</v>
      </c>
      <c r="AD218" s="8">
        <f>IF(AC218="",_xlfn.XLOOKUP(F218,[2]战队统计表!A:A,[2]战队统计表!D:D,0),0)</f>
        <v>0</v>
      </c>
      <c r="AE218" s="34">
        <f>IF(AND(E218="T区",E218="门店T区"),"",IF(AC218="",0,LOOKUP(S218,[2]②判断标准!$B$16:$B$20,[2]②判断标准!$D$16:$D$20)))</f>
        <v>0</v>
      </c>
      <c r="AF218" s="34">
        <f t="shared" si="41"/>
        <v>0</v>
      </c>
      <c r="AG218" s="9" t="e">
        <f t="shared" si="46"/>
        <v>#REF!</v>
      </c>
      <c r="AH218" s="35">
        <f t="shared" si="47"/>
        <v>0</v>
      </c>
      <c r="AI218" s="9" t="e">
        <f t="shared" si="48"/>
        <v>#REF!</v>
      </c>
      <c r="AJ218" s="36">
        <f>IF(AA218=1,IFERROR(S218/VLOOKUP(F218,[2]战队统计表!A:C,3,0),0),0)</f>
        <v>0</v>
      </c>
      <c r="AK218" s="34" t="str">
        <f t="shared" si="42"/>
        <v/>
      </c>
      <c r="AL218" s="2" t="str">
        <f>IF(D218="顾问",_xlfn.XLOOKUP(F218,[2]战队统计表!A:A,[2]战队统计表!H:H,0),"")</f>
        <v/>
      </c>
    </row>
    <row r="219" spans="1:38" ht="16.5" x14ac:dyDescent="0.2">
      <c r="A219" s="28" t="s">
        <v>30</v>
      </c>
      <c r="B219" s="29" t="s">
        <v>255</v>
      </c>
      <c r="C219" s="38" t="s">
        <v>42</v>
      </c>
      <c r="D219" s="39" t="s">
        <v>42</v>
      </c>
      <c r="E219" s="39" t="s">
        <v>42</v>
      </c>
      <c r="F219" s="2" t="str">
        <f t="shared" si="37"/>
        <v>川师+门店T区</v>
      </c>
      <c r="G219" s="2" t="str">
        <f>IFERROR(_xlfn.XLOOKUP(B219,#REF!,#REF!,0),"")</f>
        <v/>
      </c>
      <c r="H219" s="3" t="e">
        <f>_xlfn.XLOOKUP(B219,#REF!,#REF!,0)</f>
        <v>#REF!</v>
      </c>
      <c r="I219" s="3">
        <f>_xlfn.XLOOKUP(E219,[2]新店!B:B,[2]新店!E:E,0)</f>
        <v>0</v>
      </c>
      <c r="J219" s="3">
        <f>_xlfn.XLOOKUP(E219,[2]新店!B:B,[2]新店!F:F,0)</f>
        <v>0</v>
      </c>
      <c r="K219" s="4" t="e">
        <f>IF(H219="新店一阶段",LOOKUP(I219,[2]②判断标准!$M$9:$M$12,[2]②判断标准!$O$9:$O$12),0)</f>
        <v>#REF!</v>
      </c>
      <c r="L219" s="5">
        <f t="shared" si="43"/>
        <v>-1691.5</v>
      </c>
      <c r="M219" s="6">
        <f>_xlfn.XLOOKUP(E219,[2]新店!B:B,[2]新店!G:G,0)</f>
        <v>0</v>
      </c>
      <c r="N219" s="7" t="str">
        <f>LOOKUP(M219,[2]②判断标准!$M$1:$M$4,[2]②判断标准!$O$1:$O$4)</f>
        <v>同老店</v>
      </c>
      <c r="O219" s="6">
        <f>_xlfn.XLOOKUP(E219,[2]新店!B:B,[2]新店!H:H,0)</f>
        <v>0</v>
      </c>
      <c r="P219" s="6">
        <f t="shared" si="44"/>
        <v>-1691.5</v>
      </c>
      <c r="Q219" s="2">
        <f>_xlfn.XLOOKUP(E219,[2]考勤!D:D,[2]考勤!AM:AM,0)</f>
        <v>0</v>
      </c>
      <c r="S219" s="2">
        <f t="shared" si="38"/>
        <v>-1691.5</v>
      </c>
      <c r="T219" s="2">
        <v>-1691.5</v>
      </c>
      <c r="U219" s="2">
        <v>0</v>
      </c>
      <c r="V219" s="2">
        <v>0</v>
      </c>
      <c r="W219" s="32">
        <f>_xlfn.XLOOKUP(E219,[2]项目数!C:C,[2]项目数!E:E,0)</f>
        <v>0</v>
      </c>
      <c r="X219" s="32">
        <f>_xlfn.XLOOKUP(E219,[2]项目数!C:C,[2]项目数!D:D,0)</f>
        <v>0</v>
      </c>
      <c r="Y219" s="2">
        <f>_xlfn.XLOOKUP(E219,[2]项目数!C:C,[2]项目数!F:F,0)</f>
        <v>0</v>
      </c>
      <c r="Z219" s="33">
        <f t="shared" si="39"/>
        <v>1</v>
      </c>
      <c r="AA219" s="33">
        <f t="shared" si="40"/>
        <v>0</v>
      </c>
      <c r="AB219" s="2">
        <f>_xlfn.XLOOKUP(F219,[2]战队统计表!A:A,[2]战队统计表!B:B,0)</f>
        <v>0</v>
      </c>
      <c r="AC219" s="2">
        <f t="shared" si="45"/>
        <v>1</v>
      </c>
      <c r="AD219" s="8">
        <f>IF(AC219="",_xlfn.XLOOKUP(F219,[2]战队统计表!A:A,[2]战队统计表!D:D,0),0)</f>
        <v>0</v>
      </c>
      <c r="AE219" s="34">
        <f>IF(AND(E219="T区",E219="门店T区"),"",IF(AC219="",0,LOOKUP(S219,[2]②判断标准!$B$16:$B$20,[2]②判断标准!$D$16:$D$20)))</f>
        <v>0</v>
      </c>
      <c r="AF219" s="34">
        <f t="shared" si="41"/>
        <v>0</v>
      </c>
      <c r="AG219" s="9" t="e">
        <f t="shared" si="46"/>
        <v>#REF!</v>
      </c>
      <c r="AH219" s="35">
        <f t="shared" si="47"/>
        <v>0</v>
      </c>
      <c r="AI219" s="9" t="e">
        <f t="shared" si="48"/>
        <v>#REF!</v>
      </c>
      <c r="AJ219" s="36">
        <f>IF(AA219=1,IFERROR(S219/VLOOKUP(F219,[2]战队统计表!A:C,3,0),0),0)</f>
        <v>0</v>
      </c>
      <c r="AK219" s="34" t="str">
        <f t="shared" si="42"/>
        <v/>
      </c>
      <c r="AL219" s="2" t="str">
        <f>IF(D219="顾问",_xlfn.XLOOKUP(F219,[2]战队统计表!A:A,[2]战队统计表!H:H,0),"")</f>
        <v/>
      </c>
    </row>
    <row r="220" spans="1:38" ht="16.5" x14ac:dyDescent="0.2">
      <c r="A220" s="28" t="s">
        <v>30</v>
      </c>
      <c r="B220" s="29" t="s">
        <v>264</v>
      </c>
      <c r="C220" s="30" t="s">
        <v>31</v>
      </c>
      <c r="D220" s="31" t="s">
        <v>32</v>
      </c>
      <c r="E220" s="54" t="s">
        <v>265</v>
      </c>
      <c r="F220" s="2" t="str">
        <f t="shared" si="37"/>
        <v>明信+精英队</v>
      </c>
      <c r="G220" s="2" t="str">
        <f>IFERROR(_xlfn.XLOOKUP(B220,#REF!,#REF!,0),"")</f>
        <v/>
      </c>
      <c r="H220" s="3" t="e">
        <f>_xlfn.XLOOKUP(B220,#REF!,#REF!,0)</f>
        <v>#REF!</v>
      </c>
      <c r="I220" s="3">
        <f>_xlfn.XLOOKUP(E220,[2]新店!B:B,[2]新店!E:E,0)</f>
        <v>0</v>
      </c>
      <c r="J220" s="3">
        <f>_xlfn.XLOOKUP(E220,[2]新店!B:B,[2]新店!F:F,0)</f>
        <v>0</v>
      </c>
      <c r="K220" s="4" t="e">
        <f>IF(H220="新店一阶段",LOOKUP(I220,[2]②判断标准!$M$9:$M$12,[2]②判断标准!$O$9:$O$12),0)</f>
        <v>#REF!</v>
      </c>
      <c r="L220" s="5">
        <f t="shared" si="43"/>
        <v>7708</v>
      </c>
      <c r="M220" s="6">
        <f>_xlfn.XLOOKUP(E220,[2]新店!B:B,[2]新店!G:G,0)</f>
        <v>0</v>
      </c>
      <c r="N220" s="7" t="str">
        <f>LOOKUP(M220,[2]②判断标准!$M$1:$M$4,[2]②判断标准!$O$1:$O$4)</f>
        <v>同老店</v>
      </c>
      <c r="O220" s="6">
        <f>_xlfn.XLOOKUP(E220,[2]新店!B:B,[2]新店!H:H,0)</f>
        <v>0</v>
      </c>
      <c r="P220" s="6">
        <f t="shared" si="44"/>
        <v>7708</v>
      </c>
      <c r="Q220" s="2">
        <f>_xlfn.XLOOKUP(E220,[2]考勤!D:D,[2]考勤!AM:AM,0)</f>
        <v>30</v>
      </c>
      <c r="S220" s="2">
        <f t="shared" si="38"/>
        <v>38528</v>
      </c>
      <c r="T220" s="2">
        <v>7708</v>
      </c>
      <c r="U220" s="2">
        <v>30200</v>
      </c>
      <c r="V220" s="2">
        <v>620</v>
      </c>
      <c r="W220" s="32">
        <f>_xlfn.XLOOKUP(E220,[2]项目数!C:C,[2]项目数!E:E,0)</f>
        <v>14219.65</v>
      </c>
      <c r="X220" s="32">
        <f>_xlfn.XLOOKUP(E220,[2]项目数!C:C,[2]项目数!D:D,0)</f>
        <v>106</v>
      </c>
      <c r="Y220" s="2">
        <f>_xlfn.XLOOKUP(E220,[2]项目数!C:C,[2]项目数!F:F,0)</f>
        <v>1294</v>
      </c>
      <c r="Z220" s="33">
        <f t="shared" si="39"/>
        <v>1</v>
      </c>
      <c r="AA220" s="33">
        <f t="shared" si="40"/>
        <v>1</v>
      </c>
      <c r="AB220" s="2">
        <f>_xlfn.XLOOKUP(F220,[2]战队统计表!A:A,[2]战队统计表!B:B,0)</f>
        <v>2</v>
      </c>
      <c r="AC220" s="2" t="str">
        <f t="shared" si="45"/>
        <v/>
      </c>
      <c r="AD220" s="8">
        <f>IF(AC220="",_xlfn.XLOOKUP(F220,[2]战队统计表!A:A,[2]战队统计表!D:D,0),0)</f>
        <v>0.04</v>
      </c>
      <c r="AE220" s="34">
        <f>IF(AND(E220="T区",E220="门店T区"),"",IF(AC220="",0,LOOKUP(S220,[2]②判断标准!$B$16:$B$20,[2]②判断标准!$D$16:$D$20)))</f>
        <v>0</v>
      </c>
      <c r="AF220" s="34">
        <f t="shared" si="41"/>
        <v>0.04</v>
      </c>
      <c r="AG220" s="9" t="e">
        <f t="shared" si="46"/>
        <v>#REF!</v>
      </c>
      <c r="AH220" s="35">
        <f t="shared" si="47"/>
        <v>745.93999999999994</v>
      </c>
      <c r="AI220" s="9" t="e">
        <f t="shared" si="48"/>
        <v>#REF!</v>
      </c>
      <c r="AJ220" s="36">
        <f>IF(AA220=1,IFERROR(S220/VLOOKUP(F220,[2]战队统计表!A:C,3,0),0),0)</f>
        <v>0.91952267303102631</v>
      </c>
      <c r="AK220" s="34">
        <f t="shared" si="42"/>
        <v>8.047732696897375E-2</v>
      </c>
      <c r="AL220" s="2">
        <f>IF(D220="顾问",_xlfn.XLOOKUP(F220,[2]战队统计表!A:A,[2]战队统计表!H:H,0),"")</f>
        <v>0</v>
      </c>
    </row>
    <row r="221" spans="1:38" ht="16.5" x14ac:dyDescent="0.2">
      <c r="A221" s="28" t="s">
        <v>30</v>
      </c>
      <c r="B221" s="29" t="s">
        <v>264</v>
      </c>
      <c r="C221" s="30" t="s">
        <v>31</v>
      </c>
      <c r="D221" s="31" t="s">
        <v>6</v>
      </c>
      <c r="E221" s="31" t="s">
        <v>266</v>
      </c>
      <c r="F221" s="2" t="str">
        <f t="shared" si="37"/>
        <v>明信+精英队</v>
      </c>
      <c r="G221" s="2" t="str">
        <f>IFERROR(_xlfn.XLOOKUP(B221,#REF!,#REF!,0),"")</f>
        <v/>
      </c>
      <c r="H221" s="3" t="e">
        <f>_xlfn.XLOOKUP(B221,#REF!,#REF!,0)</f>
        <v>#REF!</v>
      </c>
      <c r="I221" s="3">
        <f>_xlfn.XLOOKUP(E221,[2]新店!B:B,[2]新店!E:E,0)</f>
        <v>0</v>
      </c>
      <c r="J221" s="3">
        <f>_xlfn.XLOOKUP(E221,[2]新店!B:B,[2]新店!F:F,0)</f>
        <v>0</v>
      </c>
      <c r="K221" s="4" t="e">
        <f>IF(H221="新店一阶段",LOOKUP(I221,[2]②判断标准!$M$9:$M$12,[2]②判断标准!$O$9:$O$12),0)</f>
        <v>#REF!</v>
      </c>
      <c r="L221" s="5">
        <f t="shared" si="43"/>
        <v>2972</v>
      </c>
      <c r="M221" s="6">
        <f>_xlfn.XLOOKUP(E221,[2]新店!B:B,[2]新店!G:G,0)</f>
        <v>0</v>
      </c>
      <c r="N221" s="7" t="str">
        <f>LOOKUP(M221,[2]②判断标准!$M$1:$M$4,[2]②判断标准!$O$1:$O$4)</f>
        <v>同老店</v>
      </c>
      <c r="O221" s="6">
        <f>_xlfn.XLOOKUP(E221,[2]新店!B:B,[2]新店!H:H,0)</f>
        <v>0</v>
      </c>
      <c r="P221" s="6">
        <f t="shared" si="44"/>
        <v>2972</v>
      </c>
      <c r="Q221" s="2">
        <f>_xlfn.XLOOKUP(E221,[2]考勤!D:D,[2]考勤!AM:AM,0)</f>
        <v>30</v>
      </c>
      <c r="S221" s="2">
        <f t="shared" si="38"/>
        <v>3372</v>
      </c>
      <c r="T221" s="2">
        <v>2972</v>
      </c>
      <c r="U221" s="2">
        <v>400</v>
      </c>
      <c r="V221" s="2">
        <v>0</v>
      </c>
      <c r="W221" s="32">
        <f>_xlfn.XLOOKUP(E221,[2]项目数!C:C,[2]项目数!E:E,0)</f>
        <v>11348.99</v>
      </c>
      <c r="X221" s="32">
        <f>_xlfn.XLOOKUP(E221,[2]项目数!C:C,[2]项目数!D:D,0)</f>
        <v>84</v>
      </c>
      <c r="Y221" s="2">
        <f>_xlfn.XLOOKUP(E221,[2]项目数!C:C,[2]项目数!F:F,0)</f>
        <v>1041</v>
      </c>
      <c r="Z221" s="33">
        <f t="shared" si="39"/>
        <v>1</v>
      </c>
      <c r="AA221" s="33">
        <f t="shared" si="40"/>
        <v>1</v>
      </c>
      <c r="AB221" s="2">
        <f>_xlfn.XLOOKUP(F221,[2]战队统计表!A:A,[2]战队统计表!B:B,0)</f>
        <v>2</v>
      </c>
      <c r="AC221" s="2" t="str">
        <f t="shared" si="45"/>
        <v/>
      </c>
      <c r="AD221" s="8">
        <f>IF(AC221="",_xlfn.XLOOKUP(F221,[2]战队统计表!A:A,[2]战队统计表!D:D,0),0)</f>
        <v>0.04</v>
      </c>
      <c r="AE221" s="34">
        <f>IF(AND(E221="T区",E221="门店T区"),"",IF(AC221="",0,LOOKUP(S221,[2]②判断标准!$B$16:$B$20,[2]②判断标准!$D$16:$D$20)))</f>
        <v>0</v>
      </c>
      <c r="AF221" s="34">
        <f t="shared" si="41"/>
        <v>0.04</v>
      </c>
      <c r="AG221" s="9" t="e">
        <f t="shared" si="46"/>
        <v>#REF!</v>
      </c>
      <c r="AH221" s="35">
        <f t="shared" si="47"/>
        <v>9.879999999999999</v>
      </c>
      <c r="AI221" s="9" t="e">
        <f t="shared" si="48"/>
        <v>#REF!</v>
      </c>
      <c r="AJ221" s="36">
        <f>IF(AA221=1,IFERROR(S221/VLOOKUP(F221,[2]战队统计表!A:C,3,0),0),0)</f>
        <v>8.047732696897375E-2</v>
      </c>
      <c r="AK221" s="34" t="str">
        <f t="shared" si="42"/>
        <v/>
      </c>
      <c r="AL221" s="2" t="str">
        <f>IF(D221="顾问",_xlfn.XLOOKUP(F221,[2]战队统计表!A:A,[2]战队统计表!H:H,0),"")</f>
        <v/>
      </c>
    </row>
    <row r="222" spans="1:38" ht="16.5" x14ac:dyDescent="0.2">
      <c r="A222" s="28" t="s">
        <v>30</v>
      </c>
      <c r="B222" s="29" t="s">
        <v>264</v>
      </c>
      <c r="C222" s="30" t="s">
        <v>31</v>
      </c>
      <c r="D222" s="31" t="s">
        <v>6</v>
      </c>
      <c r="E222" s="31" t="s">
        <v>267</v>
      </c>
      <c r="F222" s="2" t="str">
        <f t="shared" si="37"/>
        <v>明信+精英队</v>
      </c>
      <c r="G222" s="2" t="str">
        <f>IFERROR(_xlfn.XLOOKUP(B222,#REF!,#REF!,0),"")</f>
        <v/>
      </c>
      <c r="H222" s="3" t="e">
        <f>_xlfn.XLOOKUP(B222,#REF!,#REF!,0)</f>
        <v>#REF!</v>
      </c>
      <c r="I222" s="3">
        <f>_xlfn.XLOOKUP(E222,[2]新店!B:B,[2]新店!E:E,0)</f>
        <v>0</v>
      </c>
      <c r="J222" s="3">
        <f>_xlfn.XLOOKUP(E222,[2]新店!B:B,[2]新店!F:F,0)</f>
        <v>0</v>
      </c>
      <c r="K222" s="4" t="e">
        <f>IF(H222="新店一阶段",LOOKUP(I222,[2]②判断标准!$M$9:$M$12,[2]②判断标准!$O$9:$O$12),0)</f>
        <v>#REF!</v>
      </c>
      <c r="L222" s="5">
        <f t="shared" si="43"/>
        <v>3228</v>
      </c>
      <c r="M222" s="6">
        <f>_xlfn.XLOOKUP(E222,[2]新店!B:B,[2]新店!G:G,0)</f>
        <v>0</v>
      </c>
      <c r="N222" s="7" t="str">
        <f>LOOKUP(M222,[2]②判断标准!$M$1:$M$4,[2]②判断标准!$O$1:$O$4)</f>
        <v>同老店</v>
      </c>
      <c r="O222" s="6">
        <f>_xlfn.XLOOKUP(E222,[2]新店!B:B,[2]新店!H:H,0)</f>
        <v>0</v>
      </c>
      <c r="P222" s="6">
        <f t="shared" si="44"/>
        <v>3228</v>
      </c>
      <c r="Q222" s="2">
        <f>_xlfn.XLOOKUP(E222,[2]考勤!D:D,[2]考勤!AM:AM,0)</f>
        <v>16</v>
      </c>
      <c r="S222" s="2">
        <f t="shared" si="38"/>
        <v>3228</v>
      </c>
      <c r="T222" s="2">
        <v>3228</v>
      </c>
      <c r="U222" s="2">
        <v>0</v>
      </c>
      <c r="V222" s="2">
        <v>0</v>
      </c>
      <c r="W222" s="32">
        <f>_xlfn.XLOOKUP(E222,[2]项目数!C:C,[2]项目数!E:E,0)</f>
        <v>5632.3</v>
      </c>
      <c r="X222" s="32">
        <f>_xlfn.XLOOKUP(E222,[2]项目数!C:C,[2]项目数!D:D,0)</f>
        <v>51</v>
      </c>
      <c r="Y222" s="2">
        <f>_xlfn.XLOOKUP(E222,[2]项目数!C:C,[2]项目数!F:F,0)</f>
        <v>649</v>
      </c>
      <c r="Z222" s="33">
        <f t="shared" si="39"/>
        <v>1</v>
      </c>
      <c r="AA222" s="33">
        <f t="shared" si="40"/>
        <v>0</v>
      </c>
      <c r="AB222" s="2">
        <f>_xlfn.XLOOKUP(F222,[2]战队统计表!A:A,[2]战队统计表!B:B,0)</f>
        <v>2</v>
      </c>
      <c r="AC222" s="2">
        <f t="shared" si="45"/>
        <v>1</v>
      </c>
      <c r="AD222" s="8">
        <f>IF(AC222="",_xlfn.XLOOKUP(F222,[2]战队统计表!A:A,[2]战队统计表!D:D,0),0)</f>
        <v>0</v>
      </c>
      <c r="AE222" s="34">
        <f>IF(AND(E222="T区",E222="门店T区"),"",IF(AC222="",0,LOOKUP(S222,[2]②判断标准!$B$16:$B$20,[2]②判断标准!$D$16:$D$20)))</f>
        <v>0</v>
      </c>
      <c r="AF222" s="34">
        <f t="shared" si="41"/>
        <v>0</v>
      </c>
      <c r="AG222" s="9" t="e">
        <f t="shared" si="46"/>
        <v>#REF!</v>
      </c>
      <c r="AH222" s="35">
        <f t="shared" si="47"/>
        <v>0</v>
      </c>
      <c r="AI222" s="9" t="e">
        <f t="shared" si="48"/>
        <v>#REF!</v>
      </c>
      <c r="AJ222" s="36">
        <f>IF(AA222=1,IFERROR(S222/VLOOKUP(F222,[2]战队统计表!A:C,3,0),0),0)</f>
        <v>0</v>
      </c>
      <c r="AK222" s="34" t="str">
        <f t="shared" si="42"/>
        <v/>
      </c>
      <c r="AL222" s="2" t="str">
        <f>IF(D222="顾问",_xlfn.XLOOKUP(F222,[2]战队统计表!A:A,[2]战队统计表!H:H,0),"")</f>
        <v/>
      </c>
    </row>
    <row r="223" spans="1:38" ht="16.5" x14ac:dyDescent="0.2">
      <c r="A223" s="28" t="s">
        <v>30</v>
      </c>
      <c r="B223" s="29" t="s">
        <v>264</v>
      </c>
      <c r="C223" s="30" t="s">
        <v>36</v>
      </c>
      <c r="D223" s="31" t="s">
        <v>36</v>
      </c>
      <c r="E223" s="31" t="s">
        <v>36</v>
      </c>
      <c r="F223" s="2" t="str">
        <f t="shared" si="37"/>
        <v>明信+T区</v>
      </c>
      <c r="G223" s="2" t="str">
        <f>IFERROR(_xlfn.XLOOKUP(B223,#REF!,#REF!,0),"")</f>
        <v/>
      </c>
      <c r="H223" s="3" t="e">
        <f>_xlfn.XLOOKUP(B223,#REF!,#REF!,0)</f>
        <v>#REF!</v>
      </c>
      <c r="I223" s="3">
        <f>_xlfn.XLOOKUP(E223,[2]新店!B:B,[2]新店!E:E,0)</f>
        <v>0</v>
      </c>
      <c r="J223" s="3">
        <f>_xlfn.XLOOKUP(E223,[2]新店!B:B,[2]新店!F:F,0)</f>
        <v>0</v>
      </c>
      <c r="K223" s="4" t="e">
        <f>IF(H223="新店一阶段",LOOKUP(I223,[2]②判断标准!$M$9:$M$12,[2]②判断标准!$O$9:$O$12),0)</f>
        <v>#REF!</v>
      </c>
      <c r="L223" s="5">
        <f t="shared" si="43"/>
        <v>0</v>
      </c>
      <c r="M223" s="6">
        <f>_xlfn.XLOOKUP(E223,[2]新店!B:B,[2]新店!G:G,0)</f>
        <v>0</v>
      </c>
      <c r="N223" s="7" t="str">
        <f>LOOKUP(M223,[2]②判断标准!$M$1:$M$4,[2]②判断标准!$O$1:$O$4)</f>
        <v>同老店</v>
      </c>
      <c r="O223" s="6">
        <f>_xlfn.XLOOKUP(E223,[2]新店!B:B,[2]新店!H:H,0)</f>
        <v>0</v>
      </c>
      <c r="P223" s="6">
        <f t="shared" si="44"/>
        <v>0</v>
      </c>
      <c r="Q223" s="2">
        <f>_xlfn.XLOOKUP(E223,[2]考勤!D:D,[2]考勤!AM:AM,0)</f>
        <v>0</v>
      </c>
      <c r="S223" s="2">
        <f t="shared" si="38"/>
        <v>0</v>
      </c>
      <c r="T223" s="2">
        <v>0</v>
      </c>
      <c r="U223" s="2">
        <v>0</v>
      </c>
      <c r="V223" s="2">
        <v>0</v>
      </c>
      <c r="W223" s="32">
        <f>_xlfn.XLOOKUP(E223,[2]项目数!C:C,[2]项目数!E:E,0)</f>
        <v>0</v>
      </c>
      <c r="X223" s="32">
        <f>_xlfn.XLOOKUP(E223,[2]项目数!C:C,[2]项目数!D:D,0)</f>
        <v>0</v>
      </c>
      <c r="Y223" s="2">
        <f>_xlfn.XLOOKUP(E223,[2]项目数!C:C,[2]项目数!F:F,0)</f>
        <v>0</v>
      </c>
      <c r="Z223" s="33" t="str">
        <f t="shared" si="39"/>
        <v>不属于战队</v>
      </c>
      <c r="AA223" s="33">
        <f t="shared" si="40"/>
        <v>0</v>
      </c>
      <c r="AB223" s="2">
        <f>_xlfn.XLOOKUP(F223,[2]战队统计表!A:A,[2]战队统计表!B:B,0)</f>
        <v>0</v>
      </c>
      <c r="AC223" s="2">
        <f t="shared" si="45"/>
        <v>1</v>
      </c>
      <c r="AD223" s="8">
        <f>IF(AC223="",_xlfn.XLOOKUP(F223,[2]战队统计表!A:A,[2]战队统计表!D:D,0),0)</f>
        <v>0</v>
      </c>
      <c r="AE223" s="34">
        <f>IF(AND(E223="T区",E223="门店T区"),"",IF(AC223="",0,LOOKUP(S223,[2]②判断标准!$B$16:$B$20,[2]②判断标准!$D$16:$D$20)))</f>
        <v>0</v>
      </c>
      <c r="AF223" s="34">
        <f t="shared" si="41"/>
        <v>0</v>
      </c>
      <c r="AG223" s="9" t="e">
        <f t="shared" si="46"/>
        <v>#REF!</v>
      </c>
      <c r="AH223" s="35">
        <f t="shared" si="47"/>
        <v>0</v>
      </c>
      <c r="AI223" s="9" t="e">
        <f t="shared" si="48"/>
        <v>#REF!</v>
      </c>
      <c r="AJ223" s="36">
        <f>IF(AA223=1,IFERROR(S223/VLOOKUP(F223,[2]战队统计表!A:C,3,0),0),0)</f>
        <v>0</v>
      </c>
      <c r="AK223" s="34" t="str">
        <f t="shared" si="42"/>
        <v/>
      </c>
      <c r="AL223" s="2" t="str">
        <f>IF(D223="顾问",_xlfn.XLOOKUP(F223,[2]战队统计表!A:A,[2]战队统计表!H:H,0),"")</f>
        <v/>
      </c>
    </row>
    <row r="224" spans="1:38" ht="16.5" x14ac:dyDescent="0.2">
      <c r="A224" s="28" t="s">
        <v>30</v>
      </c>
      <c r="B224" s="29" t="s">
        <v>264</v>
      </c>
      <c r="C224" s="30" t="s">
        <v>53</v>
      </c>
      <c r="D224" s="31" t="s">
        <v>6</v>
      </c>
      <c r="E224" s="31" t="s">
        <v>269</v>
      </c>
      <c r="F224" s="2" t="str">
        <f t="shared" si="37"/>
        <v>明信+单人</v>
      </c>
      <c r="G224" s="2" t="str">
        <f>IFERROR(_xlfn.XLOOKUP(B224,#REF!,#REF!,0),"")</f>
        <v/>
      </c>
      <c r="H224" s="3" t="e">
        <f>_xlfn.XLOOKUP(B224,#REF!,#REF!,0)</f>
        <v>#REF!</v>
      </c>
      <c r="I224" s="3">
        <f>_xlfn.XLOOKUP(E224,[2]新店!B:B,[2]新店!E:E,0)</f>
        <v>0</v>
      </c>
      <c r="J224" s="3">
        <f>_xlfn.XLOOKUP(E224,[2]新店!B:B,[2]新店!F:F,0)</f>
        <v>0</v>
      </c>
      <c r="K224" s="4" t="e">
        <f>IF(H224="新店一阶段",LOOKUP(I224,[2]②判断标准!$M$9:$M$12,[2]②判断标准!$O$9:$O$12),0)</f>
        <v>#REF!</v>
      </c>
      <c r="L224" s="5">
        <f t="shared" si="43"/>
        <v>11126</v>
      </c>
      <c r="M224" s="6">
        <f>_xlfn.XLOOKUP(E224,[2]新店!B:B,[2]新店!G:G,0)</f>
        <v>0</v>
      </c>
      <c r="N224" s="7" t="str">
        <f>LOOKUP(M224,[2]②判断标准!$M$1:$M$4,[2]②判断标准!$O$1:$O$4)</f>
        <v>同老店</v>
      </c>
      <c r="O224" s="6">
        <f>_xlfn.XLOOKUP(E224,[2]新店!B:B,[2]新店!H:H,0)</f>
        <v>0</v>
      </c>
      <c r="P224" s="6">
        <f t="shared" si="44"/>
        <v>11126</v>
      </c>
      <c r="Q224" s="2">
        <f>_xlfn.XLOOKUP(E224,[2]考勤!D:D,[2]考勤!AM:AM,0)</f>
        <v>30</v>
      </c>
      <c r="S224" s="2">
        <f t="shared" si="38"/>
        <v>25026</v>
      </c>
      <c r="T224" s="2">
        <v>11126</v>
      </c>
      <c r="U224" s="2">
        <v>13900</v>
      </c>
      <c r="V224" s="2">
        <v>0</v>
      </c>
      <c r="W224" s="32">
        <f>_xlfn.XLOOKUP(E224,[2]项目数!C:C,[2]项目数!E:E,0)</f>
        <v>10298.049999999999</v>
      </c>
      <c r="X224" s="32">
        <f>_xlfn.XLOOKUP(E224,[2]项目数!C:C,[2]项目数!D:D,0)</f>
        <v>84</v>
      </c>
      <c r="Y224" s="2">
        <f>_xlfn.XLOOKUP(E224,[2]项目数!C:C,[2]项目数!F:F,0)</f>
        <v>954</v>
      </c>
      <c r="Z224" s="33" t="str">
        <f t="shared" si="39"/>
        <v>单人</v>
      </c>
      <c r="AA224" s="33">
        <f t="shared" si="40"/>
        <v>0</v>
      </c>
      <c r="AB224" s="2">
        <f>_xlfn.XLOOKUP(F224,[2]战队统计表!A:A,[2]战队统计表!B:B,0)</f>
        <v>0</v>
      </c>
      <c r="AC224" s="2">
        <f t="shared" si="45"/>
        <v>1</v>
      </c>
      <c r="AD224" s="8">
        <f>IF(AC224="",_xlfn.XLOOKUP(F224,[2]战队统计表!A:A,[2]战队统计表!D:D,0),0)</f>
        <v>0</v>
      </c>
      <c r="AE224" s="34">
        <f>IF(AND(E224="T区",E224="门店T区"),"",IF(AC224="",0,LOOKUP(S224,[2]②判断标准!$B$16:$B$20,[2]②判断标准!$D$16:$D$20)))</f>
        <v>0.04</v>
      </c>
      <c r="AF224" s="34">
        <f t="shared" si="41"/>
        <v>0.04</v>
      </c>
      <c r="AG224" s="9" t="e">
        <f t="shared" si="46"/>
        <v>#REF!</v>
      </c>
      <c r="AH224" s="35">
        <f t="shared" si="47"/>
        <v>343.33</v>
      </c>
      <c r="AI224" s="9" t="e">
        <f t="shared" si="48"/>
        <v>#REF!</v>
      </c>
      <c r="AJ224" s="36">
        <f>IF(AA224=1,IFERROR(S224/VLOOKUP(F224,[2]战队统计表!A:C,3,0),0),0)</f>
        <v>0</v>
      </c>
      <c r="AK224" s="34" t="str">
        <f t="shared" si="42"/>
        <v/>
      </c>
      <c r="AL224" s="2" t="str">
        <f>IF(D224="顾问",_xlfn.XLOOKUP(F224,[2]战队统计表!A:A,[2]战队统计表!H:H,0),"")</f>
        <v/>
      </c>
    </row>
    <row r="225" spans="1:38" ht="16.5" x14ac:dyDescent="0.2">
      <c r="A225" s="28" t="s">
        <v>30</v>
      </c>
      <c r="B225" s="29" t="s">
        <v>264</v>
      </c>
      <c r="C225" s="30" t="s">
        <v>53</v>
      </c>
      <c r="D225" s="31" t="s">
        <v>6</v>
      </c>
      <c r="E225" s="31" t="s">
        <v>270</v>
      </c>
      <c r="F225" s="2" t="str">
        <f t="shared" si="37"/>
        <v>明信+单人</v>
      </c>
      <c r="G225" s="2" t="str">
        <f>IFERROR(_xlfn.XLOOKUP(B225,#REF!,#REF!,0),"")</f>
        <v/>
      </c>
      <c r="H225" s="3" t="e">
        <f>_xlfn.XLOOKUP(B225,#REF!,#REF!,0)</f>
        <v>#REF!</v>
      </c>
      <c r="I225" s="3">
        <f>_xlfn.XLOOKUP(E225,[2]新店!B:B,[2]新店!E:E,0)</f>
        <v>0</v>
      </c>
      <c r="J225" s="3">
        <f>_xlfn.XLOOKUP(E225,[2]新店!B:B,[2]新店!F:F,0)</f>
        <v>0</v>
      </c>
      <c r="K225" s="4" t="e">
        <f>IF(H225="新店一阶段",LOOKUP(I225,[2]②判断标准!$M$9:$M$12,[2]②判断标准!$O$9:$O$12),0)</f>
        <v>#REF!</v>
      </c>
      <c r="L225" s="5">
        <f t="shared" si="43"/>
        <v>2824</v>
      </c>
      <c r="M225" s="6">
        <f>_xlfn.XLOOKUP(E225,[2]新店!B:B,[2]新店!G:G,0)</f>
        <v>0</v>
      </c>
      <c r="N225" s="7" t="str">
        <f>LOOKUP(M225,[2]②判断标准!$M$1:$M$4,[2]②判断标准!$O$1:$O$4)</f>
        <v>同老店</v>
      </c>
      <c r="O225" s="6">
        <f>_xlfn.XLOOKUP(E225,[2]新店!B:B,[2]新店!H:H,0)</f>
        <v>0</v>
      </c>
      <c r="P225" s="6">
        <f t="shared" si="44"/>
        <v>2824</v>
      </c>
      <c r="Q225" s="2">
        <f>_xlfn.XLOOKUP(E225,[2]考勤!D:D,[2]考勤!AM:AM,0)</f>
        <v>29</v>
      </c>
      <c r="S225" s="2">
        <f t="shared" si="38"/>
        <v>3796</v>
      </c>
      <c r="T225" s="2">
        <v>2824</v>
      </c>
      <c r="U225" s="2">
        <v>352</v>
      </c>
      <c r="V225" s="2">
        <v>620</v>
      </c>
      <c r="W225" s="32">
        <f>_xlfn.XLOOKUP(E225,[2]项目数!C:C,[2]项目数!E:E,0)</f>
        <v>3406.96</v>
      </c>
      <c r="X225" s="32">
        <f>_xlfn.XLOOKUP(E225,[2]项目数!C:C,[2]项目数!D:D,0)</f>
        <v>59</v>
      </c>
      <c r="Y225" s="2">
        <f>_xlfn.XLOOKUP(E225,[2]项目数!C:C,[2]项目数!F:F,0)</f>
        <v>810</v>
      </c>
      <c r="Z225" s="33" t="str">
        <f t="shared" si="39"/>
        <v>单人</v>
      </c>
      <c r="AA225" s="33">
        <f t="shared" si="40"/>
        <v>0</v>
      </c>
      <c r="AB225" s="2">
        <f>_xlfn.XLOOKUP(F225,[2]战队统计表!A:A,[2]战队统计表!B:B,0)</f>
        <v>0</v>
      </c>
      <c r="AC225" s="2">
        <f t="shared" si="45"/>
        <v>1</v>
      </c>
      <c r="AD225" s="8">
        <f>IF(AC225="",_xlfn.XLOOKUP(F225,[2]战队统计表!A:A,[2]战队统计表!D:D,0),0)</f>
        <v>0</v>
      </c>
      <c r="AE225" s="34">
        <f>IF(AND(E225="T区",E225="门店T区"),"",IF(AC225="",0,LOOKUP(S225,[2]②判断标准!$B$16:$B$20,[2]②判断标准!$D$16:$D$20)))</f>
        <v>0</v>
      </c>
      <c r="AF225" s="34">
        <f t="shared" si="41"/>
        <v>0</v>
      </c>
      <c r="AG225" s="9" t="e">
        <f t="shared" si="46"/>
        <v>#REF!</v>
      </c>
      <c r="AH225" s="35">
        <f t="shared" si="47"/>
        <v>0</v>
      </c>
      <c r="AI225" s="9" t="e">
        <f t="shared" si="48"/>
        <v>#REF!</v>
      </c>
      <c r="AJ225" s="36">
        <f>IF(AA225=1,IFERROR(S225/VLOOKUP(F225,[2]战队统计表!A:C,3,0),0),0)</f>
        <v>0</v>
      </c>
      <c r="AK225" s="34" t="str">
        <f t="shared" si="42"/>
        <v/>
      </c>
      <c r="AL225" s="2" t="str">
        <f>IF(D225="顾问",_xlfn.XLOOKUP(F225,[2]战队统计表!A:A,[2]战队统计表!H:H,0),"")</f>
        <v/>
      </c>
    </row>
    <row r="226" spans="1:38" ht="16.5" x14ac:dyDescent="0.2">
      <c r="A226" s="28" t="s">
        <v>30</v>
      </c>
      <c r="B226" s="29" t="s">
        <v>264</v>
      </c>
      <c r="C226" s="30" t="s">
        <v>53</v>
      </c>
      <c r="D226" s="31" t="s">
        <v>6</v>
      </c>
      <c r="E226" s="31" t="s">
        <v>271</v>
      </c>
      <c r="F226" s="2" t="str">
        <f t="shared" si="37"/>
        <v>明信+单人</v>
      </c>
      <c r="G226" s="2" t="str">
        <f>IFERROR(_xlfn.XLOOKUP(B226,#REF!,#REF!,0),"")</f>
        <v/>
      </c>
      <c r="H226" s="3" t="e">
        <f>_xlfn.XLOOKUP(B226,#REF!,#REF!,0)</f>
        <v>#REF!</v>
      </c>
      <c r="I226" s="3">
        <f>_xlfn.XLOOKUP(E226,[2]新店!B:B,[2]新店!E:E,0)</f>
        <v>0</v>
      </c>
      <c r="J226" s="3">
        <f>_xlfn.XLOOKUP(E226,[2]新店!B:B,[2]新店!F:F,0)</f>
        <v>0</v>
      </c>
      <c r="K226" s="4" t="e">
        <f>IF(H226="新店一阶段",LOOKUP(I226,[2]②判断标准!$M$9:$M$12,[2]②判断标准!$O$9:$O$12),0)</f>
        <v>#REF!</v>
      </c>
      <c r="L226" s="5">
        <f t="shared" si="43"/>
        <v>544</v>
      </c>
      <c r="M226" s="6">
        <f>_xlfn.XLOOKUP(E226,[2]新店!B:B,[2]新店!G:G,0)</f>
        <v>0</v>
      </c>
      <c r="N226" s="7" t="str">
        <f>LOOKUP(M226,[2]②判断标准!$M$1:$M$4,[2]②判断标准!$O$1:$O$4)</f>
        <v>同老店</v>
      </c>
      <c r="O226" s="6">
        <f>_xlfn.XLOOKUP(E226,[2]新店!B:B,[2]新店!H:H,0)</f>
        <v>0</v>
      </c>
      <c r="P226" s="6">
        <f t="shared" si="44"/>
        <v>544</v>
      </c>
      <c r="Q226" s="2">
        <f>_xlfn.XLOOKUP(E226,[2]考勤!D:D,[2]考勤!AM:AM,0)</f>
        <v>6</v>
      </c>
      <c r="S226" s="2">
        <f t="shared" si="38"/>
        <v>544</v>
      </c>
      <c r="T226" s="2">
        <v>544</v>
      </c>
      <c r="U226" s="2">
        <v>0</v>
      </c>
      <c r="V226" s="2">
        <v>0</v>
      </c>
      <c r="W226" s="32">
        <f>_xlfn.XLOOKUP(E226,[2]项目数!C:C,[2]项目数!E:E,0)</f>
        <v>275.92</v>
      </c>
      <c r="X226" s="32">
        <f>_xlfn.XLOOKUP(E226,[2]项目数!C:C,[2]项目数!D:D,0)</f>
        <v>7</v>
      </c>
      <c r="Y226" s="2">
        <f>_xlfn.XLOOKUP(E226,[2]项目数!C:C,[2]项目数!F:F,0)</f>
        <v>0</v>
      </c>
      <c r="Z226" s="33" t="str">
        <f t="shared" si="39"/>
        <v>单人</v>
      </c>
      <c r="AA226" s="33">
        <f t="shared" si="40"/>
        <v>0</v>
      </c>
      <c r="AB226" s="2">
        <f>_xlfn.XLOOKUP(F226,[2]战队统计表!A:A,[2]战队统计表!B:B,0)</f>
        <v>0</v>
      </c>
      <c r="AC226" s="2">
        <f t="shared" si="45"/>
        <v>1</v>
      </c>
      <c r="AD226" s="8">
        <f>IF(AC226="",_xlfn.XLOOKUP(F226,[2]战队统计表!A:A,[2]战队统计表!D:D,0),0)</f>
        <v>0</v>
      </c>
      <c r="AE226" s="34">
        <f>IF(AND(E226="T区",E226="门店T区"),"",IF(AC226="",0,LOOKUP(S226,[2]②判断标准!$B$16:$B$20,[2]②判断标准!$D$16:$D$20)))</f>
        <v>0</v>
      </c>
      <c r="AF226" s="34">
        <f t="shared" si="41"/>
        <v>0</v>
      </c>
      <c r="AG226" s="9" t="e">
        <f t="shared" si="46"/>
        <v>#REF!</v>
      </c>
      <c r="AH226" s="35">
        <f t="shared" si="47"/>
        <v>0</v>
      </c>
      <c r="AI226" s="9" t="e">
        <f t="shared" si="48"/>
        <v>#REF!</v>
      </c>
      <c r="AJ226" s="36">
        <f>IF(AA226=1,IFERROR(S226/VLOOKUP(F226,[2]战队统计表!A:C,3,0),0),0)</f>
        <v>0</v>
      </c>
      <c r="AK226" s="34" t="str">
        <f t="shared" si="42"/>
        <v/>
      </c>
      <c r="AL226" s="2" t="str">
        <f>IF(D226="顾问",_xlfn.XLOOKUP(F226,[2]战队统计表!A:A,[2]战队统计表!H:H,0),"")</f>
        <v/>
      </c>
    </row>
    <row r="227" spans="1:38" ht="16.5" x14ac:dyDescent="0.2">
      <c r="A227" s="28" t="s">
        <v>30</v>
      </c>
      <c r="B227" s="29" t="s">
        <v>264</v>
      </c>
      <c r="C227" s="38" t="s">
        <v>42</v>
      </c>
      <c r="D227" s="39" t="s">
        <v>42</v>
      </c>
      <c r="E227" s="39" t="s">
        <v>42</v>
      </c>
      <c r="F227" s="2" t="str">
        <f t="shared" si="37"/>
        <v>明信+门店T区</v>
      </c>
      <c r="G227" s="2" t="str">
        <f>IFERROR(_xlfn.XLOOKUP(B227,#REF!,#REF!,0),"")</f>
        <v/>
      </c>
      <c r="H227" s="3" t="e">
        <f>_xlfn.XLOOKUP(B227,#REF!,#REF!,0)</f>
        <v>#REF!</v>
      </c>
      <c r="I227" s="3">
        <f>_xlfn.XLOOKUP(E227,[2]新店!B:B,[2]新店!E:E,0)</f>
        <v>0</v>
      </c>
      <c r="J227" s="3">
        <f>_xlfn.XLOOKUP(E227,[2]新店!B:B,[2]新店!F:F,0)</f>
        <v>0</v>
      </c>
      <c r="K227" s="4" t="e">
        <f>IF(H227="新店一阶段",LOOKUP(I227,[2]②判断标准!$M$9:$M$12,[2]②判断标准!$O$9:$O$12),0)</f>
        <v>#REF!</v>
      </c>
      <c r="L227" s="5">
        <f t="shared" si="43"/>
        <v>0</v>
      </c>
      <c r="M227" s="6">
        <f>_xlfn.XLOOKUP(E227,[2]新店!B:B,[2]新店!G:G,0)</f>
        <v>0</v>
      </c>
      <c r="N227" s="7" t="str">
        <f>LOOKUP(M227,[2]②判断标准!$M$1:$M$4,[2]②判断标准!$O$1:$O$4)</f>
        <v>同老店</v>
      </c>
      <c r="O227" s="6">
        <f>_xlfn.XLOOKUP(E227,[2]新店!B:B,[2]新店!H:H,0)</f>
        <v>0</v>
      </c>
      <c r="P227" s="6">
        <f t="shared" si="44"/>
        <v>0</v>
      </c>
      <c r="Q227" s="2">
        <f>_xlfn.XLOOKUP(E227,[2]考勤!D:D,[2]考勤!AM:AM,0)</f>
        <v>0</v>
      </c>
      <c r="S227" s="2">
        <f t="shared" si="38"/>
        <v>648</v>
      </c>
      <c r="T227" s="2">
        <v>0</v>
      </c>
      <c r="U227" s="2">
        <v>648</v>
      </c>
      <c r="V227" s="2">
        <v>0</v>
      </c>
      <c r="W227" s="32">
        <f>_xlfn.XLOOKUP(E227,[2]项目数!C:C,[2]项目数!E:E,0)</f>
        <v>0</v>
      </c>
      <c r="X227" s="32">
        <f>_xlfn.XLOOKUP(E227,[2]项目数!C:C,[2]项目数!D:D,0)</f>
        <v>0</v>
      </c>
      <c r="Y227" s="2">
        <f>_xlfn.XLOOKUP(E227,[2]项目数!C:C,[2]项目数!F:F,0)</f>
        <v>0</v>
      </c>
      <c r="Z227" s="33">
        <f t="shared" si="39"/>
        <v>1</v>
      </c>
      <c r="AA227" s="33">
        <f t="shared" si="40"/>
        <v>0</v>
      </c>
      <c r="AB227" s="2">
        <f>_xlfn.XLOOKUP(F227,[2]战队统计表!A:A,[2]战队统计表!B:B,0)</f>
        <v>0</v>
      </c>
      <c r="AC227" s="2">
        <f t="shared" si="45"/>
        <v>1</v>
      </c>
      <c r="AD227" s="8">
        <f>IF(AC227="",_xlfn.XLOOKUP(F227,[2]战队统计表!A:A,[2]战队统计表!D:D,0),0)</f>
        <v>0</v>
      </c>
      <c r="AE227" s="34">
        <f>IF(AND(E227="T区",E227="门店T区"),"",IF(AC227="",0,LOOKUP(S227,[2]②判断标准!$B$16:$B$20,[2]②判断标准!$D$16:$D$20)))</f>
        <v>0</v>
      </c>
      <c r="AF227" s="34">
        <f t="shared" si="41"/>
        <v>0</v>
      </c>
      <c r="AG227" s="9" t="e">
        <f t="shared" si="46"/>
        <v>#REF!</v>
      </c>
      <c r="AH227" s="35">
        <f t="shared" si="47"/>
        <v>0</v>
      </c>
      <c r="AI227" s="9" t="e">
        <f t="shared" si="48"/>
        <v>#REF!</v>
      </c>
      <c r="AJ227" s="36">
        <f>IF(AA227=1,IFERROR(S227/VLOOKUP(F227,[2]战队统计表!A:C,3,0),0),0)</f>
        <v>0</v>
      </c>
      <c r="AK227" s="34" t="str">
        <f t="shared" si="42"/>
        <v/>
      </c>
      <c r="AL227" s="2" t="str">
        <f>IF(D227="顾问",_xlfn.XLOOKUP(F227,[2]战队统计表!A:A,[2]战队统计表!H:H,0),"")</f>
        <v/>
      </c>
    </row>
    <row r="228" spans="1:38" ht="16.5" x14ac:dyDescent="0.2">
      <c r="A228" s="28" t="s">
        <v>30</v>
      </c>
      <c r="B228" s="29" t="s">
        <v>272</v>
      </c>
      <c r="C228" s="30" t="s">
        <v>273</v>
      </c>
      <c r="D228" s="31" t="s">
        <v>32</v>
      </c>
      <c r="E228" s="31" t="s">
        <v>274</v>
      </c>
      <c r="F228" s="2" t="str">
        <f t="shared" si="37"/>
        <v>千禧+深藏不露队</v>
      </c>
      <c r="G228" s="2" t="str">
        <f>IFERROR(_xlfn.XLOOKUP(B228,#REF!,#REF!,0),"")</f>
        <v/>
      </c>
      <c r="H228" s="3" t="e">
        <f>_xlfn.XLOOKUP(B228,#REF!,#REF!,0)</f>
        <v>#REF!</v>
      </c>
      <c r="I228" s="3">
        <f>_xlfn.XLOOKUP(E228,[2]新店!B:B,[2]新店!E:E,0)</f>
        <v>0</v>
      </c>
      <c r="J228" s="3">
        <f>_xlfn.XLOOKUP(E228,[2]新店!B:B,[2]新店!F:F,0)</f>
        <v>0</v>
      </c>
      <c r="K228" s="4" t="e">
        <f>IF(H228="新店一阶段",LOOKUP(I228,[2]②判断标准!$M$9:$M$12,[2]②判断标准!$O$9:$O$12),0)</f>
        <v>#REF!</v>
      </c>
      <c r="L228" s="5">
        <f t="shared" si="43"/>
        <v>6882</v>
      </c>
      <c r="M228" s="6">
        <f>_xlfn.XLOOKUP(E228,[2]新店!B:B,[2]新店!G:G,0)</f>
        <v>0</v>
      </c>
      <c r="N228" s="7" t="str">
        <f>LOOKUP(M228,[2]②判断标准!$M$1:$M$4,[2]②判断标准!$O$1:$O$4)</f>
        <v>同老店</v>
      </c>
      <c r="O228" s="6">
        <f>_xlfn.XLOOKUP(E228,[2]新店!B:B,[2]新店!H:H,0)</f>
        <v>0</v>
      </c>
      <c r="P228" s="6">
        <f t="shared" si="44"/>
        <v>6882</v>
      </c>
      <c r="Q228" s="2">
        <f>_xlfn.XLOOKUP(E228,[2]考勤!D:D,[2]考勤!AM:AM,0)</f>
        <v>30</v>
      </c>
      <c r="S228" s="2">
        <f t="shared" si="38"/>
        <v>24633.599999999999</v>
      </c>
      <c r="T228" s="2">
        <v>6882</v>
      </c>
      <c r="U228" s="2">
        <v>17751.599999999999</v>
      </c>
      <c r="V228" s="2">
        <v>0</v>
      </c>
      <c r="W228" s="32">
        <f>_xlfn.XLOOKUP(E228,[2]项目数!C:C,[2]项目数!E:E,0)</f>
        <v>30995.62</v>
      </c>
      <c r="X228" s="32">
        <f>_xlfn.XLOOKUP(E228,[2]项目数!C:C,[2]项目数!D:D,0)</f>
        <v>128</v>
      </c>
      <c r="Y228" s="2">
        <f>_xlfn.XLOOKUP(E228,[2]项目数!C:C,[2]项目数!F:F,0)</f>
        <v>1415</v>
      </c>
      <c r="Z228" s="33">
        <f t="shared" si="39"/>
        <v>1</v>
      </c>
      <c r="AA228" s="33">
        <f t="shared" si="40"/>
        <v>1</v>
      </c>
      <c r="AB228" s="2">
        <f>_xlfn.XLOOKUP(F228,[2]战队统计表!A:A,[2]战队统计表!B:B,0)</f>
        <v>2</v>
      </c>
      <c r="AC228" s="2" t="str">
        <f t="shared" si="45"/>
        <v/>
      </c>
      <c r="AD228" s="8">
        <f>IF(AC228="",_xlfn.XLOOKUP(F228,[2]战队统计表!A:A,[2]战队统计表!D:D,0),0)</f>
        <v>0.05</v>
      </c>
      <c r="AE228" s="34">
        <f>IF(AND(E228="T区",E228="门店T区"),"",IF(AC228="",0,LOOKUP(S228,[2]②判断标准!$B$16:$B$20,[2]②判断标准!$D$16:$D$20)))</f>
        <v>0</v>
      </c>
      <c r="AF228" s="34">
        <f t="shared" si="41"/>
        <v>0.05</v>
      </c>
      <c r="AG228" s="9" t="e">
        <f t="shared" si="46"/>
        <v>#REF!</v>
      </c>
      <c r="AH228" s="35">
        <f t="shared" si="47"/>
        <v>548.08064999999999</v>
      </c>
      <c r="AI228" s="9" t="e">
        <f t="shared" si="48"/>
        <v>#REF!</v>
      </c>
      <c r="AJ228" s="36">
        <f>IF(AA228=1,IFERROR(S228/VLOOKUP(F228,[2]战队统计表!A:C,3,0),0),0)</f>
        <v>0.37535084003522873</v>
      </c>
      <c r="AK228" s="34">
        <f t="shared" si="42"/>
        <v>0.62464915996477122</v>
      </c>
      <c r="AL228" s="2">
        <f>IF(D228="顾问",_xlfn.XLOOKUP(F228,[2]战队统计表!A:A,[2]战队统计表!H:H,0),"")</f>
        <v>196.89</v>
      </c>
    </row>
    <row r="229" spans="1:38" ht="16.5" x14ac:dyDescent="0.2">
      <c r="A229" s="28" t="s">
        <v>30</v>
      </c>
      <c r="B229" s="29" t="s">
        <v>272</v>
      </c>
      <c r="C229" s="30" t="s">
        <v>273</v>
      </c>
      <c r="D229" s="31" t="s">
        <v>6</v>
      </c>
      <c r="E229" s="31" t="s">
        <v>275</v>
      </c>
      <c r="F229" s="2" t="str">
        <f t="shared" si="37"/>
        <v>千禧+深藏不露队</v>
      </c>
      <c r="G229" s="2" t="str">
        <f>IFERROR(_xlfn.XLOOKUP(B229,#REF!,#REF!,0),"")</f>
        <v/>
      </c>
      <c r="H229" s="3" t="e">
        <f>_xlfn.XLOOKUP(B229,#REF!,#REF!,0)</f>
        <v>#REF!</v>
      </c>
      <c r="I229" s="3">
        <f>_xlfn.XLOOKUP(E229,[2]新店!B:B,[2]新店!E:E,0)</f>
        <v>0</v>
      </c>
      <c r="J229" s="3">
        <f>_xlfn.XLOOKUP(E229,[2]新店!B:B,[2]新店!F:F,0)</f>
        <v>0</v>
      </c>
      <c r="K229" s="4" t="e">
        <f>IF(H229="新店一阶段",LOOKUP(I229,[2]②判断标准!$M$9:$M$12,[2]②判断标准!$O$9:$O$12),0)</f>
        <v>#REF!</v>
      </c>
      <c r="L229" s="5">
        <f t="shared" si="43"/>
        <v>4714.6000000000004</v>
      </c>
      <c r="M229" s="6">
        <f>_xlfn.XLOOKUP(E229,[2]新店!B:B,[2]新店!G:G,0)</f>
        <v>0</v>
      </c>
      <c r="N229" s="7" t="str">
        <f>LOOKUP(M229,[2]②判断标准!$M$1:$M$4,[2]②判断标准!$O$1:$O$4)</f>
        <v>同老店</v>
      </c>
      <c r="O229" s="6">
        <f>_xlfn.XLOOKUP(E229,[2]新店!B:B,[2]新店!H:H,0)</f>
        <v>0</v>
      </c>
      <c r="P229" s="6">
        <f t="shared" si="44"/>
        <v>4714.6000000000004</v>
      </c>
      <c r="Q229" s="2">
        <f>_xlfn.XLOOKUP(E229,[2]考勤!D:D,[2]考勤!AM:AM,0)</f>
        <v>30</v>
      </c>
      <c r="S229" s="2">
        <f t="shared" si="38"/>
        <v>40994.6</v>
      </c>
      <c r="T229" s="2">
        <v>4714.6000000000004</v>
      </c>
      <c r="U229" s="2">
        <v>36280</v>
      </c>
      <c r="V229" s="2">
        <v>0</v>
      </c>
      <c r="W229" s="32">
        <f>_xlfn.XLOOKUP(E229,[2]项目数!C:C,[2]项目数!E:E,0)</f>
        <v>18163.82</v>
      </c>
      <c r="X229" s="32">
        <f>_xlfn.XLOOKUP(E229,[2]项目数!C:C,[2]项目数!D:D,0)</f>
        <v>82</v>
      </c>
      <c r="Y229" s="2">
        <f>_xlfn.XLOOKUP(E229,[2]项目数!C:C,[2]项目数!F:F,0)</f>
        <v>900</v>
      </c>
      <c r="Z229" s="33">
        <f t="shared" si="39"/>
        <v>1</v>
      </c>
      <c r="AA229" s="33">
        <f t="shared" si="40"/>
        <v>1</v>
      </c>
      <c r="AB229" s="2">
        <f>_xlfn.XLOOKUP(F229,[2]战队统计表!A:A,[2]战队统计表!B:B,0)</f>
        <v>2</v>
      </c>
      <c r="AC229" s="2" t="str">
        <f t="shared" si="45"/>
        <v/>
      </c>
      <c r="AD229" s="8">
        <f>IF(AC229="",_xlfn.XLOOKUP(F229,[2]战队统计表!A:A,[2]战队统计表!D:D,0),0)</f>
        <v>0.05</v>
      </c>
      <c r="AE229" s="34">
        <f>IF(AND(E229="T区",E229="门店T区"),"",IF(AC229="",0,LOOKUP(S229,[2]②判断标准!$B$16:$B$20,[2]②判断标准!$D$16:$D$20)))</f>
        <v>0</v>
      </c>
      <c r="AF229" s="34">
        <f t="shared" si="41"/>
        <v>0.05</v>
      </c>
      <c r="AG229" s="9" t="e">
        <f t="shared" si="46"/>
        <v>#REF!</v>
      </c>
      <c r="AH229" s="35">
        <f t="shared" si="47"/>
        <v>1120.145</v>
      </c>
      <c r="AI229" s="9" t="e">
        <f t="shared" si="48"/>
        <v>#REF!</v>
      </c>
      <c r="AJ229" s="36">
        <f>IF(AA229=1,IFERROR(S229/VLOOKUP(F229,[2]战队统计表!A:C,3,0),0),0)</f>
        <v>0.62464915996477122</v>
      </c>
      <c r="AK229" s="34" t="str">
        <f t="shared" si="42"/>
        <v/>
      </c>
      <c r="AL229" s="2" t="str">
        <f>IF(D229="顾问",_xlfn.XLOOKUP(F229,[2]战队统计表!A:A,[2]战队统计表!H:H,0),"")</f>
        <v/>
      </c>
    </row>
    <row r="230" spans="1:38" ht="16.5" x14ac:dyDescent="0.2">
      <c r="A230" s="28" t="s">
        <v>30</v>
      </c>
      <c r="B230" s="29" t="str">
        <f>B228</f>
        <v>千禧</v>
      </c>
      <c r="C230" s="30" t="s">
        <v>36</v>
      </c>
      <c r="D230" s="31" t="s">
        <v>36</v>
      </c>
      <c r="E230" s="31" t="s">
        <v>36</v>
      </c>
      <c r="F230" s="2" t="str">
        <f t="shared" si="37"/>
        <v>千禧+T区</v>
      </c>
      <c r="G230" s="2" t="str">
        <f>IFERROR(_xlfn.XLOOKUP(B230,#REF!,#REF!,0),"")</f>
        <v/>
      </c>
      <c r="H230" s="3" t="e">
        <f>_xlfn.XLOOKUP(B230,#REF!,#REF!,0)</f>
        <v>#REF!</v>
      </c>
      <c r="I230" s="3">
        <f>_xlfn.XLOOKUP(E230,[2]新店!B:B,[2]新店!E:E,0)</f>
        <v>0</v>
      </c>
      <c r="J230" s="3">
        <f>_xlfn.XLOOKUP(E230,[2]新店!B:B,[2]新店!F:F,0)</f>
        <v>0</v>
      </c>
      <c r="K230" s="4" t="e">
        <f>IF(H230="新店一阶段",LOOKUP(I230,[2]②判断标准!$M$9:$M$12,[2]②判断标准!$O$9:$O$12),0)</f>
        <v>#REF!</v>
      </c>
      <c r="L230" s="5">
        <f t="shared" si="43"/>
        <v>0</v>
      </c>
      <c r="M230" s="6">
        <f>_xlfn.XLOOKUP(E230,[2]新店!B:B,[2]新店!G:G,0)</f>
        <v>0</v>
      </c>
      <c r="N230" s="7" t="str">
        <f>LOOKUP(M230,[2]②判断标准!$M$1:$M$4,[2]②判断标准!$O$1:$O$4)</f>
        <v>同老店</v>
      </c>
      <c r="O230" s="6">
        <f>_xlfn.XLOOKUP(E230,[2]新店!B:B,[2]新店!H:H,0)</f>
        <v>0</v>
      </c>
      <c r="P230" s="6">
        <f t="shared" si="44"/>
        <v>0</v>
      </c>
      <c r="Q230" s="2">
        <f>_xlfn.XLOOKUP(E230,[2]考勤!D:D,[2]考勤!AM:AM,0)</f>
        <v>0</v>
      </c>
      <c r="S230" s="2">
        <f t="shared" si="38"/>
        <v>0</v>
      </c>
      <c r="T230" s="2">
        <v>0</v>
      </c>
      <c r="U230" s="2">
        <v>0</v>
      </c>
      <c r="V230" s="2">
        <v>0</v>
      </c>
      <c r="W230" s="32">
        <f>_xlfn.XLOOKUP(E230,[2]项目数!C:C,[2]项目数!E:E,0)</f>
        <v>0</v>
      </c>
      <c r="X230" s="32">
        <f>_xlfn.XLOOKUP(E230,[2]项目数!C:C,[2]项目数!D:D,0)</f>
        <v>0</v>
      </c>
      <c r="Y230" s="2">
        <f>_xlfn.XLOOKUP(E230,[2]项目数!C:C,[2]项目数!F:F,0)</f>
        <v>0</v>
      </c>
      <c r="Z230" s="33" t="str">
        <f t="shared" si="39"/>
        <v>不属于战队</v>
      </c>
      <c r="AA230" s="33">
        <f t="shared" si="40"/>
        <v>0</v>
      </c>
      <c r="AB230" s="2">
        <f>_xlfn.XLOOKUP(F230,[2]战队统计表!A:A,[2]战队统计表!B:B,0)</f>
        <v>0</v>
      </c>
      <c r="AC230" s="2">
        <f t="shared" si="45"/>
        <v>1</v>
      </c>
      <c r="AD230" s="8">
        <f>IF(AC230="",_xlfn.XLOOKUP(F230,[2]战队统计表!A:A,[2]战队统计表!D:D,0),0)</f>
        <v>0</v>
      </c>
      <c r="AE230" s="34">
        <f>IF(AND(E230="T区",E230="门店T区"),"",IF(AC230="",0,LOOKUP(S230,[2]②判断标准!$B$16:$B$20,[2]②判断标准!$D$16:$D$20)))</f>
        <v>0</v>
      </c>
      <c r="AF230" s="34">
        <f t="shared" si="41"/>
        <v>0</v>
      </c>
      <c r="AG230" s="9" t="e">
        <f t="shared" si="46"/>
        <v>#REF!</v>
      </c>
      <c r="AH230" s="35">
        <f t="shared" si="47"/>
        <v>0</v>
      </c>
      <c r="AI230" s="9" t="e">
        <f t="shared" si="48"/>
        <v>#REF!</v>
      </c>
      <c r="AJ230" s="36">
        <f>IF(AA230=1,IFERROR(S230/VLOOKUP(F230,[2]战队统计表!A:C,3,0),0),0)</f>
        <v>0</v>
      </c>
      <c r="AK230" s="34" t="str">
        <f t="shared" si="42"/>
        <v/>
      </c>
      <c r="AL230" s="2" t="str">
        <f>IF(D230="顾问",_xlfn.XLOOKUP(F230,[2]战队统计表!A:A,[2]战队统计表!H:H,0),"")</f>
        <v/>
      </c>
    </row>
    <row r="231" spans="1:38" ht="16.5" x14ac:dyDescent="0.2">
      <c r="A231" s="28" t="s">
        <v>30</v>
      </c>
      <c r="B231" s="29" t="s">
        <v>272</v>
      </c>
      <c r="C231" s="30" t="s">
        <v>163</v>
      </c>
      <c r="D231" s="31" t="s">
        <v>32</v>
      </c>
      <c r="E231" s="31" t="s">
        <v>277</v>
      </c>
      <c r="F231" s="2" t="str">
        <f t="shared" si="37"/>
        <v>千禧+无敌队</v>
      </c>
      <c r="G231" s="2" t="str">
        <f>IFERROR(_xlfn.XLOOKUP(B231,#REF!,#REF!,0),"")</f>
        <v/>
      </c>
      <c r="H231" s="3" t="e">
        <f>_xlfn.XLOOKUP(B231,#REF!,#REF!,0)</f>
        <v>#REF!</v>
      </c>
      <c r="I231" s="3">
        <f>_xlfn.XLOOKUP(E231,[2]新店!B:B,[2]新店!E:E,0)</f>
        <v>0</v>
      </c>
      <c r="J231" s="3">
        <f>_xlfn.XLOOKUP(E231,[2]新店!B:B,[2]新店!F:F,0)</f>
        <v>0</v>
      </c>
      <c r="K231" s="4" t="e">
        <f>IF(H231="新店一阶段",LOOKUP(I231,[2]②判断标准!$M$9:$M$12,[2]②判断标准!$O$9:$O$12),0)</f>
        <v>#REF!</v>
      </c>
      <c r="L231" s="5">
        <f t="shared" si="43"/>
        <v>7369.2</v>
      </c>
      <c r="M231" s="6">
        <f>_xlfn.XLOOKUP(E231,[2]新店!B:B,[2]新店!G:G,0)</f>
        <v>0</v>
      </c>
      <c r="N231" s="7" t="str">
        <f>LOOKUP(M231,[2]②判断标准!$M$1:$M$4,[2]②判断标准!$O$1:$O$4)</f>
        <v>同老店</v>
      </c>
      <c r="O231" s="6">
        <f>_xlfn.XLOOKUP(E231,[2]新店!B:B,[2]新店!H:H,0)</f>
        <v>0</v>
      </c>
      <c r="P231" s="6">
        <f t="shared" si="44"/>
        <v>7369.2</v>
      </c>
      <c r="Q231" s="2">
        <f>_xlfn.XLOOKUP(E231,[2]考勤!D:D,[2]考勤!AM:AM,0)</f>
        <v>30</v>
      </c>
      <c r="S231" s="2">
        <f t="shared" si="38"/>
        <v>58267</v>
      </c>
      <c r="T231" s="2">
        <v>7369.2</v>
      </c>
      <c r="U231" s="2">
        <v>50009.8</v>
      </c>
      <c r="V231" s="2">
        <v>888</v>
      </c>
      <c r="W231" s="32">
        <f>_xlfn.XLOOKUP(E231,[2]项目数!C:C,[2]项目数!E:E,0)</f>
        <v>29424.28</v>
      </c>
      <c r="X231" s="32">
        <f>_xlfn.XLOOKUP(E231,[2]项目数!C:C,[2]项目数!D:D,0)</f>
        <v>87</v>
      </c>
      <c r="Y231" s="2">
        <f>_xlfn.XLOOKUP(E231,[2]项目数!C:C,[2]项目数!F:F,0)</f>
        <v>826</v>
      </c>
      <c r="Z231" s="33">
        <f t="shared" si="39"/>
        <v>1</v>
      </c>
      <c r="AA231" s="33">
        <f t="shared" si="40"/>
        <v>1</v>
      </c>
      <c r="AB231" s="2">
        <f>_xlfn.XLOOKUP(F231,[2]战队统计表!A:A,[2]战队统计表!B:B,0)</f>
        <v>2</v>
      </c>
      <c r="AC231" s="2" t="str">
        <f t="shared" si="45"/>
        <v/>
      </c>
      <c r="AD231" s="8">
        <f>IF(AC231="",_xlfn.XLOOKUP(F231,[2]战队统计表!A:A,[2]战队统计表!D:D,0),0)</f>
        <v>0.05</v>
      </c>
      <c r="AE231" s="34">
        <f>IF(AND(E231="T区",E231="门店T区"),"",IF(AC231="",0,LOOKUP(S231,[2]②判断标准!$B$16:$B$20,[2]②判断标准!$D$16:$D$20)))</f>
        <v>0</v>
      </c>
      <c r="AF231" s="34">
        <f t="shared" si="41"/>
        <v>0.05</v>
      </c>
      <c r="AG231" s="9" t="e">
        <f t="shared" si="46"/>
        <v>#REF!</v>
      </c>
      <c r="AH231" s="35">
        <f t="shared" si="47"/>
        <v>1544.0525750000002</v>
      </c>
      <c r="AI231" s="9" t="e">
        <f t="shared" si="48"/>
        <v>#REF!</v>
      </c>
      <c r="AJ231" s="36">
        <f>IF(AA231=1,IFERROR(S231/VLOOKUP(F231,[2]战队统计表!A:C,3,0),0),0)</f>
        <v>0.96815089774989282</v>
      </c>
      <c r="AK231" s="34">
        <f t="shared" si="42"/>
        <v>3.1849102250107168E-2</v>
      </c>
      <c r="AL231" s="2">
        <f>IF(D231="顾问",_xlfn.XLOOKUP(F231,[2]战队统计表!A:A,[2]战队统计表!H:H,0),"")</f>
        <v>0</v>
      </c>
    </row>
    <row r="232" spans="1:38" ht="16.5" x14ac:dyDescent="0.2">
      <c r="A232" s="28" t="s">
        <v>30</v>
      </c>
      <c r="B232" s="29" t="s">
        <v>272</v>
      </c>
      <c r="C232" s="30" t="s">
        <v>163</v>
      </c>
      <c r="D232" s="31" t="s">
        <v>6</v>
      </c>
      <c r="E232" s="31" t="s">
        <v>278</v>
      </c>
      <c r="F232" s="2" t="str">
        <f t="shared" si="37"/>
        <v>千禧+无敌队</v>
      </c>
      <c r="G232" s="2" t="str">
        <f>IFERROR(_xlfn.XLOOKUP(B232,#REF!,#REF!,0),"")</f>
        <v/>
      </c>
      <c r="H232" s="3" t="e">
        <f>_xlfn.XLOOKUP(B232,#REF!,#REF!,0)</f>
        <v>#REF!</v>
      </c>
      <c r="I232" s="3">
        <f>_xlfn.XLOOKUP(E232,[2]新店!B:B,[2]新店!E:E,0)</f>
        <v>0</v>
      </c>
      <c r="J232" s="3">
        <f>_xlfn.XLOOKUP(E232,[2]新店!B:B,[2]新店!F:F,0)</f>
        <v>0</v>
      </c>
      <c r="K232" s="4" t="e">
        <f>IF(H232="新店一阶段",LOOKUP(I232,[2]②判断标准!$M$9:$M$12,[2]②判断标准!$O$9:$O$12),0)</f>
        <v>#REF!</v>
      </c>
      <c r="L232" s="5">
        <f t="shared" si="43"/>
        <v>2897.4</v>
      </c>
      <c r="M232" s="6">
        <f>_xlfn.XLOOKUP(E232,[2]新店!B:B,[2]新店!G:G,0)</f>
        <v>0</v>
      </c>
      <c r="N232" s="7" t="str">
        <f>LOOKUP(M232,[2]②判断标准!$M$1:$M$4,[2]②判断标准!$O$1:$O$4)</f>
        <v>同老店</v>
      </c>
      <c r="O232" s="6">
        <f>_xlfn.XLOOKUP(E232,[2]新店!B:B,[2]新店!H:H,0)</f>
        <v>0</v>
      </c>
      <c r="P232" s="6">
        <f t="shared" si="44"/>
        <v>2897.4</v>
      </c>
      <c r="Q232" s="2">
        <f>_xlfn.XLOOKUP(E232,[2]考勤!D:D,[2]考勤!AM:AM,0)</f>
        <v>18</v>
      </c>
      <c r="S232" s="2">
        <f t="shared" si="38"/>
        <v>2897.4</v>
      </c>
      <c r="T232" s="2">
        <v>2897.4</v>
      </c>
      <c r="U232" s="2">
        <v>0</v>
      </c>
      <c r="V232" s="2">
        <v>0</v>
      </c>
      <c r="W232" s="32">
        <f>_xlfn.XLOOKUP(E232,[2]项目数!C:C,[2]项目数!E:E,0)</f>
        <v>5050.21</v>
      </c>
      <c r="X232" s="32">
        <f>_xlfn.XLOOKUP(E232,[2]项目数!C:C,[2]项目数!D:D,0)</f>
        <v>60</v>
      </c>
      <c r="Y232" s="2">
        <f>_xlfn.XLOOKUP(E232,[2]项目数!C:C,[2]项目数!F:F,0)</f>
        <v>841</v>
      </c>
      <c r="Z232" s="33">
        <f t="shared" si="39"/>
        <v>1</v>
      </c>
      <c r="AA232" s="33">
        <f t="shared" si="40"/>
        <v>0</v>
      </c>
      <c r="AB232" s="2">
        <f>_xlfn.XLOOKUP(F232,[2]战队统计表!A:A,[2]战队统计表!B:B,0)</f>
        <v>2</v>
      </c>
      <c r="AC232" s="2">
        <f t="shared" si="45"/>
        <v>1</v>
      </c>
      <c r="AD232" s="8">
        <f>IF(AC232="",_xlfn.XLOOKUP(F232,[2]战队统计表!A:A,[2]战队统计表!D:D,0),0)</f>
        <v>0</v>
      </c>
      <c r="AE232" s="34">
        <f>IF(AND(E232="T区",E232="门店T区"),"",IF(AC232="",0,LOOKUP(S232,[2]②判断标准!$B$16:$B$20,[2]②判断标准!$D$16:$D$20)))</f>
        <v>0</v>
      </c>
      <c r="AF232" s="34">
        <f t="shared" si="41"/>
        <v>0</v>
      </c>
      <c r="AG232" s="9" t="e">
        <f t="shared" si="46"/>
        <v>#REF!</v>
      </c>
      <c r="AH232" s="35">
        <f t="shared" si="47"/>
        <v>0</v>
      </c>
      <c r="AI232" s="9" t="e">
        <f t="shared" si="48"/>
        <v>#REF!</v>
      </c>
      <c r="AJ232" s="36">
        <f>IF(AA232=1,IFERROR(S232/VLOOKUP(F232,[2]战队统计表!A:C,3,0),0),0)</f>
        <v>0</v>
      </c>
      <c r="AK232" s="34" t="str">
        <f t="shared" si="42"/>
        <v/>
      </c>
      <c r="AL232" s="2" t="str">
        <f>IF(D232="顾问",_xlfn.XLOOKUP(F232,[2]战队统计表!A:A,[2]战队统计表!H:H,0),"")</f>
        <v/>
      </c>
    </row>
    <row r="233" spans="1:38" ht="16.5" x14ac:dyDescent="0.2">
      <c r="A233" s="28" t="s">
        <v>30</v>
      </c>
      <c r="B233" s="29" t="s">
        <v>272</v>
      </c>
      <c r="C233" s="30" t="s">
        <v>163</v>
      </c>
      <c r="D233" s="31" t="s">
        <v>6</v>
      </c>
      <c r="E233" s="31" t="s">
        <v>279</v>
      </c>
      <c r="F233" s="2" t="str">
        <f t="shared" si="37"/>
        <v>千禧+无敌队</v>
      </c>
      <c r="G233" s="2" t="str">
        <f>IFERROR(_xlfn.XLOOKUP(B233,#REF!,#REF!,0),"")</f>
        <v/>
      </c>
      <c r="H233" s="3" t="e">
        <f>_xlfn.XLOOKUP(B233,#REF!,#REF!,0)</f>
        <v>#REF!</v>
      </c>
      <c r="I233" s="3">
        <f>_xlfn.XLOOKUP(E233,[2]新店!B:B,[2]新店!E:E,0)</f>
        <v>0</v>
      </c>
      <c r="J233" s="3">
        <f>_xlfn.XLOOKUP(E233,[2]新店!B:B,[2]新店!F:F,0)</f>
        <v>0</v>
      </c>
      <c r="K233" s="4" t="e">
        <f>IF(H233="新店一阶段",LOOKUP(I233,[2]②判断标准!$M$9:$M$12,[2]②判断标准!$O$9:$O$12),0)</f>
        <v>#REF!</v>
      </c>
      <c r="L233" s="5">
        <f t="shared" si="43"/>
        <v>1916.8</v>
      </c>
      <c r="M233" s="6">
        <f>_xlfn.XLOOKUP(E233,[2]新店!B:B,[2]新店!G:G,0)</f>
        <v>0</v>
      </c>
      <c r="N233" s="7" t="str">
        <f>LOOKUP(M233,[2]②判断标准!$M$1:$M$4,[2]②判断标准!$O$1:$O$4)</f>
        <v>同老店</v>
      </c>
      <c r="O233" s="6">
        <f>_xlfn.XLOOKUP(E233,[2]新店!B:B,[2]新店!H:H,0)</f>
        <v>0</v>
      </c>
      <c r="P233" s="6">
        <f t="shared" si="44"/>
        <v>1916.8</v>
      </c>
      <c r="Q233" s="2">
        <f>_xlfn.XLOOKUP(E233,[2]考勤!D:D,[2]考勤!AM:AM,0)</f>
        <v>25</v>
      </c>
      <c r="S233" s="2">
        <f t="shared" si="38"/>
        <v>1916.8</v>
      </c>
      <c r="T233" s="2">
        <v>1916.8</v>
      </c>
      <c r="U233" s="2">
        <v>0</v>
      </c>
      <c r="V233" s="2">
        <v>0</v>
      </c>
      <c r="W233" s="32">
        <f>_xlfn.XLOOKUP(E233,[2]项目数!C:C,[2]项目数!E:E,0)</f>
        <v>3881.14</v>
      </c>
      <c r="X233" s="32">
        <f>_xlfn.XLOOKUP(E233,[2]项目数!C:C,[2]项目数!D:D,0)</f>
        <v>54</v>
      </c>
      <c r="Y233" s="2">
        <f>_xlfn.XLOOKUP(E233,[2]项目数!C:C,[2]项目数!F:F,0)</f>
        <v>778</v>
      </c>
      <c r="Z233" s="33">
        <f t="shared" si="39"/>
        <v>1</v>
      </c>
      <c r="AA233" s="33">
        <f t="shared" si="40"/>
        <v>1</v>
      </c>
      <c r="AB233" s="2">
        <f>_xlfn.XLOOKUP(F233,[2]战队统计表!A:A,[2]战队统计表!B:B,0)</f>
        <v>2</v>
      </c>
      <c r="AC233" s="2" t="str">
        <f t="shared" si="45"/>
        <v/>
      </c>
      <c r="AD233" s="8">
        <f>IF(AC233="",_xlfn.XLOOKUP(F233,[2]战队统计表!A:A,[2]战队统计表!D:D,0),0)</f>
        <v>0.05</v>
      </c>
      <c r="AE233" s="34">
        <f>IF(AND(E233="T区",E233="门店T区"),"",IF(AC233="",0,LOOKUP(S233,[2]②判断标准!$B$16:$B$20,[2]②判断标准!$D$16:$D$20)))</f>
        <v>0</v>
      </c>
      <c r="AF233" s="34">
        <f t="shared" si="41"/>
        <v>0.05</v>
      </c>
      <c r="AG233" s="9" t="e">
        <f t="shared" si="46"/>
        <v>#REF!</v>
      </c>
      <c r="AH233" s="35">
        <f t="shared" si="47"/>
        <v>0</v>
      </c>
      <c r="AI233" s="9" t="e">
        <f t="shared" si="48"/>
        <v>#REF!</v>
      </c>
      <c r="AJ233" s="36">
        <f>IF(AA233=1,IFERROR(S233/VLOOKUP(F233,[2]战队统计表!A:C,3,0),0),0)</f>
        <v>3.1849102250107168E-2</v>
      </c>
      <c r="AK233" s="34" t="str">
        <f t="shared" si="42"/>
        <v/>
      </c>
      <c r="AL233" s="2" t="str">
        <f>IF(D233="顾问",_xlfn.XLOOKUP(F233,[2]战队统计表!A:A,[2]战队统计表!H:H,0),"")</f>
        <v/>
      </c>
    </row>
    <row r="234" spans="1:38" ht="16.5" x14ac:dyDescent="0.2">
      <c r="A234" s="28" t="s">
        <v>30</v>
      </c>
      <c r="B234" s="29" t="str">
        <f>B232</f>
        <v>千禧</v>
      </c>
      <c r="C234" s="30" t="s">
        <v>36</v>
      </c>
      <c r="D234" s="31" t="s">
        <v>36</v>
      </c>
      <c r="E234" s="31" t="s">
        <v>36</v>
      </c>
      <c r="F234" s="2" t="str">
        <f t="shared" si="37"/>
        <v>千禧+T区</v>
      </c>
      <c r="G234" s="2" t="str">
        <f>IFERROR(_xlfn.XLOOKUP(B234,#REF!,#REF!,0),"")</f>
        <v/>
      </c>
      <c r="H234" s="3" t="e">
        <f>_xlfn.XLOOKUP(B234,#REF!,#REF!,0)</f>
        <v>#REF!</v>
      </c>
      <c r="I234" s="3">
        <f>_xlfn.XLOOKUP(E234,[2]新店!B:B,[2]新店!E:E,0)</f>
        <v>0</v>
      </c>
      <c r="J234" s="3">
        <f>_xlfn.XLOOKUP(E234,[2]新店!B:B,[2]新店!F:F,0)</f>
        <v>0</v>
      </c>
      <c r="K234" s="4" t="e">
        <f>IF(H234="新店一阶段",LOOKUP(I234,[2]②判断标准!$M$9:$M$12,[2]②判断标准!$O$9:$O$12),0)</f>
        <v>#REF!</v>
      </c>
      <c r="L234" s="5">
        <f t="shared" si="43"/>
        <v>0</v>
      </c>
      <c r="M234" s="6">
        <f>_xlfn.XLOOKUP(E234,[2]新店!B:B,[2]新店!G:G,0)</f>
        <v>0</v>
      </c>
      <c r="N234" s="7" t="str">
        <f>LOOKUP(M234,[2]②判断标准!$M$1:$M$4,[2]②判断标准!$O$1:$O$4)</f>
        <v>同老店</v>
      </c>
      <c r="O234" s="6">
        <f>_xlfn.XLOOKUP(E234,[2]新店!B:B,[2]新店!H:H,0)</f>
        <v>0</v>
      </c>
      <c r="P234" s="6">
        <f t="shared" si="44"/>
        <v>0</v>
      </c>
      <c r="Q234" s="2">
        <f>_xlfn.XLOOKUP(E234,[2]考勤!D:D,[2]考勤!AM:AM,0)</f>
        <v>0</v>
      </c>
      <c r="S234" s="2">
        <f t="shared" si="38"/>
        <v>0</v>
      </c>
      <c r="T234" s="2">
        <v>0</v>
      </c>
      <c r="U234" s="2">
        <v>0</v>
      </c>
      <c r="V234" s="2">
        <v>0</v>
      </c>
      <c r="W234" s="32">
        <f>_xlfn.XLOOKUP(E234,[2]项目数!C:C,[2]项目数!E:E,0)</f>
        <v>0</v>
      </c>
      <c r="X234" s="32">
        <f>_xlfn.XLOOKUP(E234,[2]项目数!C:C,[2]项目数!D:D,0)</f>
        <v>0</v>
      </c>
      <c r="Y234" s="2">
        <f>_xlfn.XLOOKUP(E234,[2]项目数!C:C,[2]项目数!F:F,0)</f>
        <v>0</v>
      </c>
      <c r="Z234" s="33" t="str">
        <f t="shared" si="39"/>
        <v>不属于战队</v>
      </c>
      <c r="AA234" s="33">
        <f t="shared" si="40"/>
        <v>0</v>
      </c>
      <c r="AB234" s="2">
        <f>_xlfn.XLOOKUP(F234,[2]战队统计表!A:A,[2]战队统计表!B:B,0)</f>
        <v>0</v>
      </c>
      <c r="AC234" s="2">
        <f t="shared" si="45"/>
        <v>1</v>
      </c>
      <c r="AD234" s="8">
        <f>IF(AC234="",_xlfn.XLOOKUP(F234,[2]战队统计表!A:A,[2]战队统计表!D:D,0),0)</f>
        <v>0</v>
      </c>
      <c r="AE234" s="34">
        <f>IF(AND(E234="T区",E234="门店T区"),"",IF(AC234="",0,LOOKUP(S234,[2]②判断标准!$B$16:$B$20,[2]②判断标准!$D$16:$D$20)))</f>
        <v>0</v>
      </c>
      <c r="AF234" s="34">
        <f t="shared" si="41"/>
        <v>0</v>
      </c>
      <c r="AG234" s="9" t="e">
        <f t="shared" si="46"/>
        <v>#REF!</v>
      </c>
      <c r="AH234" s="35">
        <f t="shared" si="47"/>
        <v>0</v>
      </c>
      <c r="AI234" s="9" t="e">
        <f t="shared" si="48"/>
        <v>#REF!</v>
      </c>
      <c r="AJ234" s="36">
        <f>IF(AA234=1,IFERROR(S234/VLOOKUP(F234,[2]战队统计表!A:C,3,0),0),0)</f>
        <v>0</v>
      </c>
      <c r="AK234" s="34" t="str">
        <f t="shared" si="42"/>
        <v/>
      </c>
      <c r="AL234" s="2" t="str">
        <f>IF(D234="顾问",_xlfn.XLOOKUP(F234,[2]战队统计表!A:A,[2]战队统计表!H:H,0),"")</f>
        <v/>
      </c>
    </row>
    <row r="235" spans="1:38" ht="16.5" x14ac:dyDescent="0.2">
      <c r="A235" s="28" t="s">
        <v>30</v>
      </c>
      <c r="B235" s="29" t="str">
        <f>B233</f>
        <v>千禧</v>
      </c>
      <c r="C235" s="30" t="s">
        <v>53</v>
      </c>
      <c r="D235" s="31" t="s">
        <v>6</v>
      </c>
      <c r="E235" s="31" t="s">
        <v>280</v>
      </c>
      <c r="F235" s="2" t="str">
        <f t="shared" si="37"/>
        <v>千禧+单人</v>
      </c>
      <c r="G235" s="2" t="str">
        <f>IFERROR(_xlfn.XLOOKUP(B235,#REF!,#REF!,0),"")</f>
        <v/>
      </c>
      <c r="H235" s="3" t="e">
        <f>_xlfn.XLOOKUP(B235,#REF!,#REF!,0)</f>
        <v>#REF!</v>
      </c>
      <c r="I235" s="3">
        <f>_xlfn.XLOOKUP(E235,[2]新店!B:B,[2]新店!E:E,0)</f>
        <v>0</v>
      </c>
      <c r="J235" s="3">
        <f>_xlfn.XLOOKUP(E235,[2]新店!B:B,[2]新店!F:F,0)</f>
        <v>0</v>
      </c>
      <c r="K235" s="4" t="e">
        <f>IF(H235="新店一阶段",LOOKUP(I235,[2]②判断标准!$M$9:$M$12,[2]②判断标准!$O$9:$O$12),0)</f>
        <v>#REF!</v>
      </c>
      <c r="L235" s="5">
        <f t="shared" si="43"/>
        <v>0</v>
      </c>
      <c r="M235" s="6">
        <f>_xlfn.XLOOKUP(E235,[2]新店!B:B,[2]新店!G:G,0)</f>
        <v>0</v>
      </c>
      <c r="N235" s="7" t="str">
        <f>LOOKUP(M235,[2]②判断标准!$M$1:$M$4,[2]②判断标准!$O$1:$O$4)</f>
        <v>同老店</v>
      </c>
      <c r="O235" s="6">
        <f>_xlfn.XLOOKUP(E235,[2]新店!B:B,[2]新店!H:H,0)</f>
        <v>0</v>
      </c>
      <c r="P235" s="6">
        <f t="shared" si="44"/>
        <v>0</v>
      </c>
      <c r="Q235" s="2">
        <f>_xlfn.XLOOKUP(E235,[2]考勤!D:D,[2]考勤!AM:AM,0)</f>
        <v>8</v>
      </c>
      <c r="S235" s="2">
        <f t="shared" si="38"/>
        <v>0</v>
      </c>
      <c r="T235" s="2">
        <v>0</v>
      </c>
      <c r="U235" s="2">
        <v>0</v>
      </c>
      <c r="V235" s="2">
        <v>0</v>
      </c>
      <c r="W235" s="32">
        <f>_xlfn.XLOOKUP(E235,[2]项目数!C:C,[2]项目数!E:E,0)</f>
        <v>266.67</v>
      </c>
      <c r="X235" s="32">
        <f>_xlfn.XLOOKUP(E235,[2]项目数!C:C,[2]项目数!D:D,0)</f>
        <v>4</v>
      </c>
      <c r="Y235" s="2">
        <f>_xlfn.XLOOKUP(E235,[2]项目数!C:C,[2]项目数!F:F,0)</f>
        <v>0</v>
      </c>
      <c r="Z235" s="33" t="str">
        <f t="shared" si="39"/>
        <v>单人</v>
      </c>
      <c r="AA235" s="33">
        <f t="shared" si="40"/>
        <v>0</v>
      </c>
      <c r="AB235" s="2">
        <f>_xlfn.XLOOKUP(F235,[2]战队统计表!A:A,[2]战队统计表!B:B,0)</f>
        <v>0</v>
      </c>
      <c r="AC235" s="2">
        <f t="shared" si="45"/>
        <v>1</v>
      </c>
      <c r="AD235" s="8">
        <f>IF(AC235="",_xlfn.XLOOKUP(F235,[2]战队统计表!A:A,[2]战队统计表!D:D,0),0)</f>
        <v>0</v>
      </c>
      <c r="AE235" s="34">
        <f>IF(AND(E235="T区",E235="门店T区"),"",IF(AC235="",0,LOOKUP(S235,[2]②判断标准!$B$16:$B$20,[2]②判断标准!$D$16:$D$20)))</f>
        <v>0</v>
      </c>
      <c r="AF235" s="34">
        <f t="shared" si="41"/>
        <v>0</v>
      </c>
      <c r="AG235" s="9" t="e">
        <f t="shared" si="46"/>
        <v>#REF!</v>
      </c>
      <c r="AH235" s="35">
        <f t="shared" si="47"/>
        <v>0</v>
      </c>
      <c r="AI235" s="9" t="e">
        <f t="shared" si="48"/>
        <v>#REF!</v>
      </c>
      <c r="AJ235" s="36">
        <f>IF(AA235=1,IFERROR(S235/VLOOKUP(F235,[2]战队统计表!A:C,3,0),0),0)</f>
        <v>0</v>
      </c>
      <c r="AK235" s="34"/>
    </row>
    <row r="236" spans="1:38" ht="16.5" x14ac:dyDescent="0.2">
      <c r="A236" s="28" t="s">
        <v>30</v>
      </c>
      <c r="B236" s="29" t="s">
        <v>272</v>
      </c>
      <c r="C236" s="38" t="s">
        <v>42</v>
      </c>
      <c r="D236" s="39" t="s">
        <v>42</v>
      </c>
      <c r="E236" s="39" t="s">
        <v>42</v>
      </c>
      <c r="F236" s="2" t="str">
        <f t="shared" si="37"/>
        <v>千禧+门店T区</v>
      </c>
      <c r="G236" s="2" t="str">
        <f>IFERROR(_xlfn.XLOOKUP(B236,#REF!,#REF!,0),"")</f>
        <v/>
      </c>
      <c r="H236" s="3" t="e">
        <f>_xlfn.XLOOKUP(B236,#REF!,#REF!,0)</f>
        <v>#REF!</v>
      </c>
      <c r="I236" s="3">
        <f>_xlfn.XLOOKUP(E236,[2]新店!B:B,[2]新店!E:E,0)</f>
        <v>0</v>
      </c>
      <c r="J236" s="3">
        <f>_xlfn.XLOOKUP(E236,[2]新店!B:B,[2]新店!F:F,0)</f>
        <v>0</v>
      </c>
      <c r="K236" s="4" t="e">
        <f>IF(H236="新店一阶段",LOOKUP(I236,[2]②判断标准!$M$9:$M$12,[2]②判断标准!$O$9:$O$12),0)</f>
        <v>#REF!</v>
      </c>
      <c r="L236" s="5">
        <f t="shared" si="43"/>
        <v>-3188</v>
      </c>
      <c r="M236" s="6">
        <f>_xlfn.XLOOKUP(E236,[2]新店!B:B,[2]新店!G:G,0)</f>
        <v>0</v>
      </c>
      <c r="N236" s="7" t="str">
        <f>LOOKUP(M236,[2]②判断标准!$M$1:$M$4,[2]②判断标准!$O$1:$O$4)</f>
        <v>同老店</v>
      </c>
      <c r="O236" s="6">
        <f>_xlfn.XLOOKUP(E236,[2]新店!B:B,[2]新店!H:H,0)</f>
        <v>0</v>
      </c>
      <c r="P236" s="6">
        <f t="shared" si="44"/>
        <v>-3188</v>
      </c>
      <c r="Q236" s="2">
        <f>_xlfn.XLOOKUP(E236,[2]考勤!D:D,[2]考勤!AM:AM,0)</f>
        <v>0</v>
      </c>
      <c r="S236" s="2">
        <f t="shared" si="38"/>
        <v>56857.599999999999</v>
      </c>
      <c r="T236" s="2">
        <v>-3188</v>
      </c>
      <c r="U236" s="2">
        <v>60045.599999999999</v>
      </c>
      <c r="V236" s="2">
        <v>0</v>
      </c>
      <c r="W236" s="32">
        <f>_xlfn.XLOOKUP(E236,[2]项目数!C:C,[2]项目数!E:E,0)</f>
        <v>0</v>
      </c>
      <c r="X236" s="32">
        <f>_xlfn.XLOOKUP(E236,[2]项目数!C:C,[2]项目数!D:D,0)</f>
        <v>0</v>
      </c>
      <c r="Y236" s="2">
        <f>_xlfn.XLOOKUP(E236,[2]项目数!C:C,[2]项目数!F:F,0)</f>
        <v>0</v>
      </c>
      <c r="Z236" s="33">
        <f t="shared" si="39"/>
        <v>1</v>
      </c>
      <c r="AA236" s="33">
        <f t="shared" si="40"/>
        <v>0</v>
      </c>
      <c r="AB236" s="2">
        <f>_xlfn.XLOOKUP(F236,[2]战队统计表!A:A,[2]战队统计表!B:B,0)</f>
        <v>0</v>
      </c>
      <c r="AC236" s="2">
        <f t="shared" si="45"/>
        <v>1</v>
      </c>
      <c r="AD236" s="8">
        <f>IF(AC236="",_xlfn.XLOOKUP(F236,[2]战队统计表!A:A,[2]战队统计表!D:D,0),0)</f>
        <v>0</v>
      </c>
      <c r="AE236" s="34">
        <f>IF(AND(E236="T区",E236="门店T区"),"",IF(AC236="",0,LOOKUP(S236,[2]②判断标准!$B$16:$B$20,[2]②判断标准!$D$16:$D$20)))</f>
        <v>0.05</v>
      </c>
      <c r="AF236" s="34">
        <f t="shared" si="41"/>
        <v>0.05</v>
      </c>
      <c r="AG236" s="9" t="e">
        <f t="shared" si="46"/>
        <v>#REF!</v>
      </c>
      <c r="AH236" s="35">
        <f t="shared" si="47"/>
        <v>1853.9079000000002</v>
      </c>
      <c r="AI236" s="9" t="e">
        <f t="shared" si="48"/>
        <v>#REF!</v>
      </c>
      <c r="AJ236" s="36">
        <f>IF(AA236=1,IFERROR(S236/VLOOKUP(F236,[2]战队统计表!A:C,3,0),0),0)</f>
        <v>0</v>
      </c>
      <c r="AK236" s="34" t="str">
        <f t="shared" ref="AK236:AK283" si="49">IF(D236="顾问",SUMIFS(AJ:AJ,$F:$F,F236,$D:$D,"健康师"),"")</f>
        <v/>
      </c>
      <c r="AL236" s="2" t="str">
        <f>IF(D236="顾问",_xlfn.XLOOKUP(F236,[2]战队统计表!A:A,[2]战队统计表!H:H,0),"")</f>
        <v/>
      </c>
    </row>
    <row r="237" spans="1:38" ht="16.5" x14ac:dyDescent="0.2">
      <c r="A237" s="28" t="s">
        <v>30</v>
      </c>
      <c r="B237" s="29" t="s">
        <v>281</v>
      </c>
      <c r="C237" s="30" t="s">
        <v>38</v>
      </c>
      <c r="D237" s="31" t="s">
        <v>32</v>
      </c>
      <c r="E237" s="31" t="s">
        <v>282</v>
      </c>
      <c r="F237" s="2" t="str">
        <f t="shared" si="37"/>
        <v>大丰+冲锋队</v>
      </c>
      <c r="G237" s="2" t="str">
        <f>IFERROR(_xlfn.XLOOKUP(B237,#REF!,#REF!,0),"")</f>
        <v/>
      </c>
      <c r="H237" s="3" t="e">
        <f>_xlfn.XLOOKUP(B237,#REF!,#REF!,0)</f>
        <v>#REF!</v>
      </c>
      <c r="I237" s="3">
        <f>_xlfn.XLOOKUP(E237,[2]新店!B:B,[2]新店!E:E,0)</f>
        <v>0</v>
      </c>
      <c r="J237" s="3">
        <f>_xlfn.XLOOKUP(E237,[2]新店!B:B,[2]新店!F:F,0)</f>
        <v>0</v>
      </c>
      <c r="K237" s="4" t="e">
        <f>IF(H237="新店一阶段",LOOKUP(I237,[2]②判断标准!$M$9:$M$12,[2]②判断标准!$O$9:$O$12),0)</f>
        <v>#REF!</v>
      </c>
      <c r="L237" s="5">
        <f t="shared" si="43"/>
        <v>19145.3</v>
      </c>
      <c r="M237" s="6">
        <f>_xlfn.XLOOKUP(E237,[2]新店!B:B,[2]新店!G:G,0)</f>
        <v>0</v>
      </c>
      <c r="N237" s="7" t="str">
        <f>LOOKUP(M237,[2]②判断标准!$M$1:$M$4,[2]②判断标准!$O$1:$O$4)</f>
        <v>同老店</v>
      </c>
      <c r="O237" s="6">
        <f>_xlfn.XLOOKUP(E237,[2]新店!B:B,[2]新店!H:H,0)</f>
        <v>0</v>
      </c>
      <c r="P237" s="6">
        <f t="shared" si="44"/>
        <v>19145.3</v>
      </c>
      <c r="Q237" s="2">
        <f>_xlfn.XLOOKUP(E237,[2]考勤!D:D,[2]考勤!AM:AM,0)</f>
        <v>30</v>
      </c>
      <c r="S237" s="2">
        <f t="shared" si="38"/>
        <v>98293.3</v>
      </c>
      <c r="T237" s="2">
        <v>19145.3</v>
      </c>
      <c r="U237" s="2">
        <v>78560</v>
      </c>
      <c r="V237" s="2">
        <v>588</v>
      </c>
      <c r="W237" s="32">
        <f>_xlfn.XLOOKUP(E237,[2]项目数!C:C,[2]项目数!E:E,0)</f>
        <v>44144.71</v>
      </c>
      <c r="X237" s="32">
        <f>_xlfn.XLOOKUP(E237,[2]项目数!C:C,[2]项目数!D:D,0)</f>
        <v>149</v>
      </c>
      <c r="Y237" s="2">
        <f>_xlfn.XLOOKUP(E237,[2]项目数!C:C,[2]项目数!F:F,0)</f>
        <v>1944</v>
      </c>
      <c r="Z237" s="33">
        <f t="shared" si="39"/>
        <v>1</v>
      </c>
      <c r="AA237" s="33">
        <f t="shared" si="40"/>
        <v>1</v>
      </c>
      <c r="AB237" s="2">
        <f>_xlfn.XLOOKUP(F237,[2]战队统计表!A:A,[2]战队统计表!B:B,0)</f>
        <v>3</v>
      </c>
      <c r="AC237" s="2" t="str">
        <f t="shared" si="45"/>
        <v/>
      </c>
      <c r="AD237" s="8">
        <f>IF(AC237="",_xlfn.XLOOKUP(F237,[2]战队统计表!A:A,[2]战队统计表!D:D,0),0)</f>
        <v>0.06</v>
      </c>
      <c r="AE237" s="34">
        <f>IF(AND(E237="T区",E237="门店T区"),"",IF(AC237="",0,LOOKUP(S237,[2]②判断标准!$B$16:$B$20,[2]②判断标准!$D$16:$D$20)))</f>
        <v>0</v>
      </c>
      <c r="AF237" s="34">
        <f t="shared" si="41"/>
        <v>0.06</v>
      </c>
      <c r="AG237" s="9" t="e">
        <f t="shared" si="46"/>
        <v>#REF!</v>
      </c>
      <c r="AH237" s="35">
        <f t="shared" si="47"/>
        <v>2910.6479999999997</v>
      </c>
      <c r="AI237" s="9" t="e">
        <f t="shared" si="48"/>
        <v>#REF!</v>
      </c>
      <c r="AJ237" s="36">
        <f>IF(AA237=1,IFERROR(S237/VLOOKUP(F237,[2]战队统计表!A:C,3,0),0),0)</f>
        <v>0.73369908822530505</v>
      </c>
      <c r="AK237" s="34">
        <f t="shared" si="49"/>
        <v>0.26630091177469495</v>
      </c>
      <c r="AL237" s="2">
        <f>IF(D237="顾问",_xlfn.XLOOKUP(F237,[2]战队统计表!A:A,[2]战队统计表!H:H,0),"")</f>
        <v>0</v>
      </c>
    </row>
    <row r="238" spans="1:38" ht="16.5" x14ac:dyDescent="0.2">
      <c r="A238" s="28" t="s">
        <v>30</v>
      </c>
      <c r="B238" s="29" t="s">
        <v>281</v>
      </c>
      <c r="C238" s="30" t="s">
        <v>38</v>
      </c>
      <c r="D238" s="31" t="s">
        <v>6</v>
      </c>
      <c r="E238" s="31" t="s">
        <v>283</v>
      </c>
      <c r="F238" s="2" t="str">
        <f t="shared" si="37"/>
        <v>大丰+冲锋队</v>
      </c>
      <c r="G238" s="2" t="str">
        <f>IFERROR(_xlfn.XLOOKUP(B238,#REF!,#REF!,0),"")</f>
        <v/>
      </c>
      <c r="H238" s="3" t="e">
        <f>_xlfn.XLOOKUP(B238,#REF!,#REF!,0)</f>
        <v>#REF!</v>
      </c>
      <c r="I238" s="3">
        <f>_xlfn.XLOOKUP(E238,[2]新店!B:B,[2]新店!E:E,0)</f>
        <v>0</v>
      </c>
      <c r="J238" s="3">
        <f>_xlfn.XLOOKUP(E238,[2]新店!B:B,[2]新店!F:F,0)</f>
        <v>0</v>
      </c>
      <c r="K238" s="4" t="e">
        <f>IF(H238="新店一阶段",LOOKUP(I238,[2]②判断标准!$M$9:$M$12,[2]②判断标准!$O$9:$O$12),0)</f>
        <v>#REF!</v>
      </c>
      <c r="L238" s="5">
        <f t="shared" si="43"/>
        <v>18075.599999999999</v>
      </c>
      <c r="M238" s="6">
        <f>_xlfn.XLOOKUP(E238,[2]新店!B:B,[2]新店!G:G,0)</f>
        <v>0</v>
      </c>
      <c r="N238" s="7" t="str">
        <f>LOOKUP(M238,[2]②判断标准!$M$1:$M$4,[2]②判断标准!$O$1:$O$4)</f>
        <v>同老店</v>
      </c>
      <c r="O238" s="6">
        <f>_xlfn.XLOOKUP(E238,[2]新店!B:B,[2]新店!H:H,0)</f>
        <v>0</v>
      </c>
      <c r="P238" s="6">
        <f t="shared" si="44"/>
        <v>18075.599999999999</v>
      </c>
      <c r="Q238" s="2">
        <f>_xlfn.XLOOKUP(E238,[2]考勤!D:D,[2]考勤!AM:AM,0)</f>
        <v>30</v>
      </c>
      <c r="S238" s="2">
        <f t="shared" si="38"/>
        <v>28094.6</v>
      </c>
      <c r="T238" s="2">
        <v>18075.599999999999</v>
      </c>
      <c r="U238" s="2">
        <v>10019</v>
      </c>
      <c r="V238" s="2">
        <v>0</v>
      </c>
      <c r="W238" s="32">
        <f>_xlfn.XLOOKUP(E238,[2]项目数!C:C,[2]项目数!E:E,0)</f>
        <v>11293.43</v>
      </c>
      <c r="X238" s="32">
        <f>_xlfn.XLOOKUP(E238,[2]项目数!C:C,[2]项目数!D:D,0)</f>
        <v>131</v>
      </c>
      <c r="Y238" s="2">
        <f>_xlfn.XLOOKUP(E238,[2]项目数!C:C,[2]项目数!F:F,0)</f>
        <v>1670</v>
      </c>
      <c r="Z238" s="33">
        <f t="shared" si="39"/>
        <v>1</v>
      </c>
      <c r="AA238" s="33">
        <f t="shared" si="40"/>
        <v>1</v>
      </c>
      <c r="AB238" s="2">
        <f>_xlfn.XLOOKUP(F238,[2]战队统计表!A:A,[2]战队统计表!B:B,0)</f>
        <v>3</v>
      </c>
      <c r="AC238" s="2" t="str">
        <f t="shared" si="45"/>
        <v/>
      </c>
      <c r="AD238" s="8">
        <f>IF(AC238="",_xlfn.XLOOKUP(F238,[2]战队统计表!A:A,[2]战队统计表!D:D,0),0)</f>
        <v>0.06</v>
      </c>
      <c r="AE238" s="34">
        <f>IF(AND(E238="T区",E238="门店T区"),"",IF(AC238="",0,LOOKUP(S238,[2]②判断标准!$B$16:$B$20,[2]②判断标准!$D$16:$D$20)))</f>
        <v>0</v>
      </c>
      <c r="AF238" s="34">
        <f t="shared" si="41"/>
        <v>0.06</v>
      </c>
      <c r="AG238" s="9" t="e">
        <f t="shared" si="46"/>
        <v>#REF!</v>
      </c>
      <c r="AH238" s="35">
        <f t="shared" si="47"/>
        <v>371.20395000000002</v>
      </c>
      <c r="AI238" s="9" t="e">
        <f t="shared" si="48"/>
        <v>#REF!</v>
      </c>
      <c r="AJ238" s="36">
        <f>IF(AA238=1,IFERROR(S238/VLOOKUP(F238,[2]战队统计表!A:C,3,0),0),0)</f>
        <v>0.20970892628546048</v>
      </c>
      <c r="AK238" s="34" t="str">
        <f t="shared" si="49"/>
        <v/>
      </c>
      <c r="AL238" s="2" t="str">
        <f>IF(D238="顾问",_xlfn.XLOOKUP(F238,[2]战队统计表!A:A,[2]战队统计表!H:H,0),"")</f>
        <v/>
      </c>
    </row>
    <row r="239" spans="1:38" ht="16.5" x14ac:dyDescent="0.2">
      <c r="A239" s="28" t="s">
        <v>30</v>
      </c>
      <c r="B239" s="29" t="s">
        <v>281</v>
      </c>
      <c r="C239" s="30" t="s">
        <v>38</v>
      </c>
      <c r="D239" s="31" t="s">
        <v>6</v>
      </c>
      <c r="E239" s="31" t="s">
        <v>284</v>
      </c>
      <c r="F239" s="2" t="str">
        <f t="shared" si="37"/>
        <v>大丰+冲锋队</v>
      </c>
      <c r="G239" s="2" t="str">
        <f>IFERROR(_xlfn.XLOOKUP(B239,#REF!,#REF!,0),"")</f>
        <v/>
      </c>
      <c r="H239" s="3" t="e">
        <f>_xlfn.XLOOKUP(B239,#REF!,#REF!,0)</f>
        <v>#REF!</v>
      </c>
      <c r="I239" s="3">
        <f>_xlfn.XLOOKUP(E239,[2]新店!B:B,[2]新店!E:E,0)</f>
        <v>0</v>
      </c>
      <c r="J239" s="3">
        <f>_xlfn.XLOOKUP(E239,[2]新店!B:B,[2]新店!F:F,0)</f>
        <v>0</v>
      </c>
      <c r="K239" s="4" t="e">
        <f>IF(H239="新店一阶段",LOOKUP(I239,[2]②判断标准!$M$9:$M$12,[2]②判断标准!$O$9:$O$12),0)</f>
        <v>#REF!</v>
      </c>
      <c r="L239" s="5">
        <f t="shared" si="43"/>
        <v>7581.6</v>
      </c>
      <c r="M239" s="6">
        <f>_xlfn.XLOOKUP(E239,[2]新店!B:B,[2]新店!G:G,0)</f>
        <v>0</v>
      </c>
      <c r="N239" s="7" t="str">
        <f>LOOKUP(M239,[2]②判断标准!$M$1:$M$4,[2]②判断标准!$O$1:$O$4)</f>
        <v>同老店</v>
      </c>
      <c r="O239" s="6">
        <f>_xlfn.XLOOKUP(E239,[2]新店!B:B,[2]新店!H:H,0)</f>
        <v>0</v>
      </c>
      <c r="P239" s="6">
        <f t="shared" si="44"/>
        <v>7581.6</v>
      </c>
      <c r="Q239" s="2">
        <f>_xlfn.XLOOKUP(E239,[2]考勤!D:D,[2]考勤!AM:AM,0)</f>
        <v>30</v>
      </c>
      <c r="S239" s="2">
        <f t="shared" si="38"/>
        <v>7581.6</v>
      </c>
      <c r="T239" s="2">
        <v>7581.6</v>
      </c>
      <c r="U239" s="2">
        <v>0</v>
      </c>
      <c r="V239" s="2">
        <v>0</v>
      </c>
      <c r="W239" s="32">
        <f>_xlfn.XLOOKUP(E239,[2]项目数!C:C,[2]项目数!E:E,0)</f>
        <v>6152.19</v>
      </c>
      <c r="X239" s="32">
        <f>_xlfn.XLOOKUP(E239,[2]项目数!C:C,[2]项目数!D:D,0)</f>
        <v>96</v>
      </c>
      <c r="Y239" s="2">
        <f>_xlfn.XLOOKUP(E239,[2]项目数!C:C,[2]项目数!F:F,0)</f>
        <v>1349</v>
      </c>
      <c r="Z239" s="33">
        <f t="shared" si="39"/>
        <v>1</v>
      </c>
      <c r="AA239" s="33">
        <f t="shared" si="40"/>
        <v>1</v>
      </c>
      <c r="AB239" s="2">
        <f>_xlfn.XLOOKUP(F239,[2]战队统计表!A:A,[2]战队统计表!B:B,0)</f>
        <v>3</v>
      </c>
      <c r="AC239" s="2" t="str">
        <f t="shared" si="45"/>
        <v/>
      </c>
      <c r="AD239" s="8">
        <f>IF(AC239="",_xlfn.XLOOKUP(F239,[2]战队统计表!A:A,[2]战队统计表!D:D,0),0)</f>
        <v>0.06</v>
      </c>
      <c r="AE239" s="34">
        <f>IF(AND(E239="T区",E239="门店T区"),"",IF(AC239="",0,LOOKUP(S239,[2]②判断标准!$B$16:$B$20,[2]②判断标准!$D$16:$D$20)))</f>
        <v>0</v>
      </c>
      <c r="AF239" s="34">
        <f t="shared" si="41"/>
        <v>0.06</v>
      </c>
      <c r="AG239" s="9" t="e">
        <f t="shared" si="46"/>
        <v>#REF!</v>
      </c>
      <c r="AH239" s="35">
        <f t="shared" si="47"/>
        <v>0</v>
      </c>
      <c r="AI239" s="9" t="e">
        <f t="shared" si="48"/>
        <v>#REF!</v>
      </c>
      <c r="AJ239" s="36">
        <f>IF(AA239=1,IFERROR(S239/VLOOKUP(F239,[2]战队统计表!A:C,3,0),0),0)</f>
        <v>5.6591985489234491E-2</v>
      </c>
      <c r="AK239" s="34" t="str">
        <f t="shared" si="49"/>
        <v/>
      </c>
      <c r="AL239" s="2" t="str">
        <f>IF(D239="顾问",_xlfn.XLOOKUP(F239,[2]战队统计表!A:A,[2]战队统计表!H:H,0),"")</f>
        <v/>
      </c>
    </row>
    <row r="240" spans="1:38" ht="16.5" x14ac:dyDescent="0.2">
      <c r="A240" s="28" t="s">
        <v>30</v>
      </c>
      <c r="B240" s="29" t="s">
        <v>281</v>
      </c>
      <c r="C240" s="30" t="s">
        <v>36</v>
      </c>
      <c r="D240" s="31" t="s">
        <v>36</v>
      </c>
      <c r="E240" s="31" t="s">
        <v>36</v>
      </c>
      <c r="F240" s="2" t="str">
        <f t="shared" si="37"/>
        <v>大丰+T区</v>
      </c>
      <c r="G240" s="2" t="str">
        <f>IFERROR(_xlfn.XLOOKUP(B240,#REF!,#REF!,0),"")</f>
        <v/>
      </c>
      <c r="H240" s="3" t="e">
        <f>_xlfn.XLOOKUP(B240,#REF!,#REF!,0)</f>
        <v>#REF!</v>
      </c>
      <c r="I240" s="3">
        <f>_xlfn.XLOOKUP(E240,[2]新店!B:B,[2]新店!E:E,0)</f>
        <v>0</v>
      </c>
      <c r="J240" s="3">
        <f>_xlfn.XLOOKUP(E240,[2]新店!B:B,[2]新店!F:F,0)</f>
        <v>0</v>
      </c>
      <c r="K240" s="4" t="e">
        <f>IF(H240="新店一阶段",LOOKUP(I240,[2]②判断标准!$M$9:$M$12,[2]②判断标准!$O$9:$O$12),0)</f>
        <v>#REF!</v>
      </c>
      <c r="L240" s="5">
        <f t="shared" si="43"/>
        <v>0</v>
      </c>
      <c r="M240" s="6">
        <f>_xlfn.XLOOKUP(E240,[2]新店!B:B,[2]新店!G:G,0)</f>
        <v>0</v>
      </c>
      <c r="N240" s="7" t="str">
        <f>LOOKUP(M240,[2]②判断标准!$M$1:$M$4,[2]②判断标准!$O$1:$O$4)</f>
        <v>同老店</v>
      </c>
      <c r="O240" s="6">
        <f>_xlfn.XLOOKUP(E240,[2]新店!B:B,[2]新店!H:H,0)</f>
        <v>0</v>
      </c>
      <c r="P240" s="6">
        <f t="shared" si="44"/>
        <v>0</v>
      </c>
      <c r="Q240" s="2">
        <f>_xlfn.XLOOKUP(E240,[2]考勤!D:D,[2]考勤!AM:AM,0)</f>
        <v>0</v>
      </c>
      <c r="S240" s="2">
        <f t="shared" si="38"/>
        <v>0</v>
      </c>
      <c r="T240" s="2">
        <v>0</v>
      </c>
      <c r="U240" s="2">
        <v>0</v>
      </c>
      <c r="V240" s="2">
        <v>0</v>
      </c>
      <c r="W240" s="32">
        <f>_xlfn.XLOOKUP(E240,[2]项目数!C:C,[2]项目数!E:E,0)</f>
        <v>0</v>
      </c>
      <c r="X240" s="32">
        <f>_xlfn.XLOOKUP(E240,[2]项目数!C:C,[2]项目数!D:D,0)</f>
        <v>0</v>
      </c>
      <c r="Y240" s="2">
        <f>_xlfn.XLOOKUP(E240,[2]项目数!C:C,[2]项目数!F:F,0)</f>
        <v>0</v>
      </c>
      <c r="Z240" s="33" t="str">
        <f t="shared" si="39"/>
        <v>不属于战队</v>
      </c>
      <c r="AA240" s="33">
        <f t="shared" si="40"/>
        <v>0</v>
      </c>
      <c r="AB240" s="2">
        <f>_xlfn.XLOOKUP(F240,[2]战队统计表!A:A,[2]战队统计表!B:B,0)</f>
        <v>0</v>
      </c>
      <c r="AC240" s="2">
        <f t="shared" si="45"/>
        <v>1</v>
      </c>
      <c r="AD240" s="8">
        <f>IF(AC240="",_xlfn.XLOOKUP(F240,[2]战队统计表!A:A,[2]战队统计表!D:D,0),0)</f>
        <v>0</v>
      </c>
      <c r="AE240" s="34">
        <f>IF(AND(E240="T区",E240="门店T区"),"",IF(AC240="",0,LOOKUP(S240,[2]②判断标准!$B$16:$B$20,[2]②判断标准!$D$16:$D$20)))</f>
        <v>0</v>
      </c>
      <c r="AF240" s="34">
        <f t="shared" si="41"/>
        <v>0</v>
      </c>
      <c r="AG240" s="9" t="e">
        <f t="shared" si="46"/>
        <v>#REF!</v>
      </c>
      <c r="AH240" s="35">
        <f t="shared" si="47"/>
        <v>0</v>
      </c>
      <c r="AI240" s="9" t="e">
        <f t="shared" si="48"/>
        <v>#REF!</v>
      </c>
      <c r="AJ240" s="36">
        <f>IF(AA240=1,IFERROR(S240/VLOOKUP(F240,[2]战队统计表!A:C,3,0),0),0)</f>
        <v>0</v>
      </c>
      <c r="AK240" s="34" t="str">
        <f t="shared" si="49"/>
        <v/>
      </c>
      <c r="AL240" s="2" t="str">
        <f>IF(D240="顾问",_xlfn.XLOOKUP(F240,[2]战队统计表!A:A,[2]战队统计表!H:H,0),"")</f>
        <v/>
      </c>
    </row>
    <row r="241" spans="1:38" ht="16.5" x14ac:dyDescent="0.2">
      <c r="A241" s="28" t="s">
        <v>30</v>
      </c>
      <c r="B241" s="29" t="s">
        <v>281</v>
      </c>
      <c r="C241" s="30" t="s">
        <v>31</v>
      </c>
      <c r="D241" s="31" t="s">
        <v>32</v>
      </c>
      <c r="E241" s="31" t="s">
        <v>286</v>
      </c>
      <c r="F241" s="2" t="str">
        <f t="shared" si="37"/>
        <v>大丰+精英队</v>
      </c>
      <c r="G241" s="2" t="str">
        <f>IFERROR(_xlfn.XLOOKUP(B241,#REF!,#REF!,0),"")</f>
        <v/>
      </c>
      <c r="H241" s="3" t="e">
        <f>_xlfn.XLOOKUP(B241,#REF!,#REF!,0)</f>
        <v>#REF!</v>
      </c>
      <c r="I241" s="3">
        <f>_xlfn.XLOOKUP(E241,[2]新店!B:B,[2]新店!E:E,0)</f>
        <v>0</v>
      </c>
      <c r="J241" s="3">
        <f>_xlfn.XLOOKUP(E241,[2]新店!B:B,[2]新店!F:F,0)</f>
        <v>0</v>
      </c>
      <c r="K241" s="4" t="e">
        <f>IF(H241="新店一阶段",LOOKUP(I241,[2]②判断标准!$M$9:$M$12,[2]②判断标准!$O$9:$O$12),0)</f>
        <v>#REF!</v>
      </c>
      <c r="L241" s="5">
        <f t="shared" si="43"/>
        <v>17062.3</v>
      </c>
      <c r="M241" s="6">
        <f>_xlfn.XLOOKUP(E241,[2]新店!B:B,[2]新店!G:G,0)</f>
        <v>0</v>
      </c>
      <c r="N241" s="7" t="str">
        <f>LOOKUP(M241,[2]②判断标准!$M$1:$M$4,[2]②判断标准!$O$1:$O$4)</f>
        <v>同老店</v>
      </c>
      <c r="O241" s="6">
        <f>_xlfn.XLOOKUP(E241,[2]新店!B:B,[2]新店!H:H,0)</f>
        <v>0</v>
      </c>
      <c r="P241" s="6">
        <f t="shared" si="44"/>
        <v>17062.3</v>
      </c>
      <c r="Q241" s="2">
        <f>_xlfn.XLOOKUP(E241,[2]考勤!D:D,[2]考勤!AM:AM,0)</f>
        <v>30</v>
      </c>
      <c r="S241" s="2">
        <f t="shared" si="38"/>
        <v>72670.3</v>
      </c>
      <c r="T241" s="2">
        <v>17062.3</v>
      </c>
      <c r="U241" s="2">
        <v>55020</v>
      </c>
      <c r="V241" s="2">
        <v>588</v>
      </c>
      <c r="W241" s="32">
        <f>_xlfn.XLOOKUP(E241,[2]项目数!C:C,[2]项目数!E:E,0)</f>
        <v>35487.129999999997</v>
      </c>
      <c r="X241" s="32">
        <f>_xlfn.XLOOKUP(E241,[2]项目数!C:C,[2]项目数!D:D,0)</f>
        <v>121</v>
      </c>
      <c r="Y241" s="2">
        <f>_xlfn.XLOOKUP(E241,[2]项目数!C:C,[2]项目数!F:F,0)</f>
        <v>1318</v>
      </c>
      <c r="Z241" s="33">
        <f t="shared" si="39"/>
        <v>1</v>
      </c>
      <c r="AA241" s="33">
        <f t="shared" si="40"/>
        <v>1</v>
      </c>
      <c r="AB241" s="2">
        <f>_xlfn.XLOOKUP(F241,[2]战队统计表!A:A,[2]战队统计表!B:B,0)</f>
        <v>2</v>
      </c>
      <c r="AC241" s="2" t="str">
        <f t="shared" si="45"/>
        <v/>
      </c>
      <c r="AD241" s="8">
        <f>IF(AC241="",_xlfn.XLOOKUP(F241,[2]战队统计表!A:A,[2]战队统计表!D:D,0),0)</f>
        <v>0.06</v>
      </c>
      <c r="AE241" s="34">
        <f>IF(AND(E241="T区",E241="门店T区"),"",IF(AC241="",0,LOOKUP(S241,[2]②判断标准!$B$16:$B$20,[2]②判断标准!$D$16:$D$20)))</f>
        <v>0</v>
      </c>
      <c r="AF241" s="34">
        <f t="shared" si="41"/>
        <v>0.06</v>
      </c>
      <c r="AG241" s="9" t="e">
        <f t="shared" si="46"/>
        <v>#REF!</v>
      </c>
      <c r="AH241" s="35">
        <f t="shared" si="47"/>
        <v>2038.491</v>
      </c>
      <c r="AI241" s="9" t="e">
        <f t="shared" si="48"/>
        <v>#REF!</v>
      </c>
      <c r="AJ241" s="36">
        <f>IF(AA241=1,IFERROR(S241/VLOOKUP(F241,[2]战队统计表!A:C,3,0),0),0)</f>
        <v>0.74114419463241255</v>
      </c>
      <c r="AK241" s="34">
        <f t="shared" si="49"/>
        <v>0.25885580536758745</v>
      </c>
      <c r="AL241" s="2">
        <f>IF(D241="顾问",_xlfn.XLOOKUP(F241,[2]战队统计表!A:A,[2]战队统计表!H:H,0),"")</f>
        <v>0</v>
      </c>
    </row>
    <row r="242" spans="1:38" ht="16.5" x14ac:dyDescent="0.2">
      <c r="A242" s="28" t="s">
        <v>30</v>
      </c>
      <c r="B242" s="29" t="s">
        <v>281</v>
      </c>
      <c r="C242" s="30" t="s">
        <v>31</v>
      </c>
      <c r="D242" s="31" t="s">
        <v>6</v>
      </c>
      <c r="E242" s="31" t="s">
        <v>287</v>
      </c>
      <c r="F242" s="2" t="str">
        <f t="shared" si="37"/>
        <v>大丰+精英队</v>
      </c>
      <c r="G242" s="2" t="str">
        <f>IFERROR(_xlfn.XLOOKUP(B242,#REF!,#REF!,0),"")</f>
        <v/>
      </c>
      <c r="H242" s="3" t="e">
        <f>_xlfn.XLOOKUP(B242,#REF!,#REF!,0)</f>
        <v>#REF!</v>
      </c>
      <c r="I242" s="3">
        <f>_xlfn.XLOOKUP(E242,[2]新店!B:B,[2]新店!E:E,0)</f>
        <v>0</v>
      </c>
      <c r="J242" s="3">
        <f>_xlfn.XLOOKUP(E242,[2]新店!B:B,[2]新店!F:F,0)</f>
        <v>0</v>
      </c>
      <c r="K242" s="4" t="e">
        <f>IF(H242="新店一阶段",LOOKUP(I242,[2]②判断标准!$M$9:$M$12,[2]②判断标准!$O$9:$O$12),0)</f>
        <v>#REF!</v>
      </c>
      <c r="L242" s="5">
        <f t="shared" si="43"/>
        <v>4901.2</v>
      </c>
      <c r="M242" s="6">
        <f>_xlfn.XLOOKUP(E242,[2]新店!B:B,[2]新店!G:G,0)</f>
        <v>0</v>
      </c>
      <c r="N242" s="7" t="str">
        <f>LOOKUP(M242,[2]②判断标准!$M$1:$M$4,[2]②判断标准!$O$1:$O$4)</f>
        <v>同老店</v>
      </c>
      <c r="O242" s="6">
        <f>_xlfn.XLOOKUP(E242,[2]新店!B:B,[2]新店!H:H,0)</f>
        <v>0</v>
      </c>
      <c r="P242" s="6">
        <f t="shared" si="44"/>
        <v>4901.2</v>
      </c>
      <c r="Q242" s="2">
        <f>_xlfn.XLOOKUP(E242,[2]考勤!D:D,[2]考勤!AM:AM,0)</f>
        <v>30</v>
      </c>
      <c r="S242" s="2">
        <f t="shared" si="38"/>
        <v>25381.200000000001</v>
      </c>
      <c r="T242" s="2">
        <v>4901.2</v>
      </c>
      <c r="U242" s="2">
        <v>20480</v>
      </c>
      <c r="V242" s="2">
        <v>0</v>
      </c>
      <c r="W242" s="32">
        <f>_xlfn.XLOOKUP(E242,[2]项目数!C:C,[2]项目数!E:E,0)</f>
        <v>8604.08</v>
      </c>
      <c r="X242" s="32">
        <f>_xlfn.XLOOKUP(E242,[2]项目数!C:C,[2]项目数!D:D,0)</f>
        <v>98</v>
      </c>
      <c r="Y242" s="2">
        <f>_xlfn.XLOOKUP(E242,[2]项目数!C:C,[2]项目数!F:F,0)</f>
        <v>1331</v>
      </c>
      <c r="Z242" s="33">
        <f t="shared" si="39"/>
        <v>1</v>
      </c>
      <c r="AA242" s="33">
        <f t="shared" si="40"/>
        <v>1</v>
      </c>
      <c r="AB242" s="2">
        <f>_xlfn.XLOOKUP(F242,[2]战队统计表!A:A,[2]战队统计表!B:B,0)</f>
        <v>2</v>
      </c>
      <c r="AC242" s="2" t="str">
        <f t="shared" si="45"/>
        <v/>
      </c>
      <c r="AD242" s="8">
        <f>IF(AC242="",_xlfn.XLOOKUP(F242,[2]战队统计表!A:A,[2]战队统计表!D:D,0),0)</f>
        <v>0.06</v>
      </c>
      <c r="AE242" s="34">
        <f>IF(AND(E242="T区",E242="门店T区"),"",IF(AC242="",0,LOOKUP(S242,[2]②判断标准!$B$16:$B$20,[2]②判断标准!$D$16:$D$20)))</f>
        <v>0</v>
      </c>
      <c r="AF242" s="34">
        <f t="shared" si="41"/>
        <v>0.06</v>
      </c>
      <c r="AG242" s="9" t="e">
        <f t="shared" si="46"/>
        <v>#REF!</v>
      </c>
      <c r="AH242" s="35">
        <f t="shared" si="47"/>
        <v>758.78399999999999</v>
      </c>
      <c r="AI242" s="9" t="e">
        <f t="shared" si="48"/>
        <v>#REF!</v>
      </c>
      <c r="AJ242" s="36">
        <f>IF(AA242=1,IFERROR(S242/VLOOKUP(F242,[2]战队统计表!A:C,3,0),0),0)</f>
        <v>0.25885580536758745</v>
      </c>
      <c r="AK242" s="34" t="str">
        <f t="shared" si="49"/>
        <v/>
      </c>
      <c r="AL242" s="2" t="str">
        <f>IF(D242="顾问",_xlfn.XLOOKUP(F242,[2]战队统计表!A:A,[2]战队统计表!H:H,0),"")</f>
        <v/>
      </c>
    </row>
    <row r="243" spans="1:38" ht="16.5" x14ac:dyDescent="0.2">
      <c r="A243" s="28" t="s">
        <v>30</v>
      </c>
      <c r="B243" s="29" t="s">
        <v>281</v>
      </c>
      <c r="C243" s="30" t="s">
        <v>36</v>
      </c>
      <c r="D243" s="31" t="s">
        <v>36</v>
      </c>
      <c r="E243" s="31" t="s">
        <v>36</v>
      </c>
      <c r="F243" s="2" t="str">
        <f t="shared" si="37"/>
        <v>大丰+T区</v>
      </c>
      <c r="G243" s="2" t="str">
        <f>IFERROR(_xlfn.XLOOKUP(B243,#REF!,#REF!,0),"")</f>
        <v/>
      </c>
      <c r="H243" s="3" t="e">
        <f>_xlfn.XLOOKUP(B243,#REF!,#REF!,0)</f>
        <v>#REF!</v>
      </c>
      <c r="I243" s="3">
        <f>_xlfn.XLOOKUP(E243,[2]新店!B:B,[2]新店!E:E,0)</f>
        <v>0</v>
      </c>
      <c r="J243" s="3">
        <f>_xlfn.XLOOKUP(E243,[2]新店!B:B,[2]新店!F:F,0)</f>
        <v>0</v>
      </c>
      <c r="K243" s="4" t="e">
        <f>IF(H243="新店一阶段",LOOKUP(I243,[2]②判断标准!$M$9:$M$12,[2]②判断标准!$O$9:$O$12),0)</f>
        <v>#REF!</v>
      </c>
      <c r="L243" s="5">
        <f t="shared" si="43"/>
        <v>0</v>
      </c>
      <c r="M243" s="6">
        <f>_xlfn.XLOOKUP(E243,[2]新店!B:B,[2]新店!G:G,0)</f>
        <v>0</v>
      </c>
      <c r="N243" s="7" t="str">
        <f>LOOKUP(M243,[2]②判断标准!$M$1:$M$4,[2]②判断标准!$O$1:$O$4)</f>
        <v>同老店</v>
      </c>
      <c r="O243" s="6">
        <f>_xlfn.XLOOKUP(E243,[2]新店!B:B,[2]新店!H:H,0)</f>
        <v>0</v>
      </c>
      <c r="P243" s="6">
        <f t="shared" si="44"/>
        <v>0</v>
      </c>
      <c r="Q243" s="2">
        <f>_xlfn.XLOOKUP(E243,[2]考勤!D:D,[2]考勤!AM:AM,0)</f>
        <v>0</v>
      </c>
      <c r="S243" s="2">
        <f t="shared" si="38"/>
        <v>0</v>
      </c>
      <c r="T243" s="2">
        <v>0</v>
      </c>
      <c r="U243" s="2">
        <v>0</v>
      </c>
      <c r="V243" s="2">
        <v>0</v>
      </c>
      <c r="W243" s="32">
        <f>_xlfn.XLOOKUP(E243,[2]项目数!C:C,[2]项目数!E:E,0)</f>
        <v>0</v>
      </c>
      <c r="X243" s="32">
        <f>_xlfn.XLOOKUP(E243,[2]项目数!C:C,[2]项目数!D:D,0)</f>
        <v>0</v>
      </c>
      <c r="Y243" s="2">
        <f>_xlfn.XLOOKUP(E243,[2]项目数!C:C,[2]项目数!F:F,0)</f>
        <v>0</v>
      </c>
      <c r="Z243" s="33" t="str">
        <f t="shared" si="39"/>
        <v>不属于战队</v>
      </c>
      <c r="AA243" s="33">
        <f t="shared" si="40"/>
        <v>0</v>
      </c>
      <c r="AB243" s="2">
        <f>_xlfn.XLOOKUP(F243,[2]战队统计表!A:A,[2]战队统计表!B:B,0)</f>
        <v>0</v>
      </c>
      <c r="AC243" s="2">
        <f t="shared" si="45"/>
        <v>1</v>
      </c>
      <c r="AD243" s="8">
        <f>IF(AC243="",_xlfn.XLOOKUP(F243,[2]战队统计表!A:A,[2]战队统计表!D:D,0),0)</f>
        <v>0</v>
      </c>
      <c r="AE243" s="34">
        <f>IF(AND(E243="T区",E243="门店T区"),"",IF(AC243="",0,LOOKUP(S243,[2]②判断标准!$B$16:$B$20,[2]②判断标准!$D$16:$D$20)))</f>
        <v>0</v>
      </c>
      <c r="AF243" s="34">
        <f t="shared" si="41"/>
        <v>0</v>
      </c>
      <c r="AG243" s="9" t="e">
        <f t="shared" si="46"/>
        <v>#REF!</v>
      </c>
      <c r="AH243" s="35">
        <f t="shared" si="47"/>
        <v>0</v>
      </c>
      <c r="AI243" s="9" t="e">
        <f t="shared" si="48"/>
        <v>#REF!</v>
      </c>
      <c r="AJ243" s="36">
        <f>IF(AA243=1,IFERROR(S243/VLOOKUP(F243,[2]战队统计表!A:C,3,0),0),0)</f>
        <v>0</v>
      </c>
      <c r="AK243" s="34" t="str">
        <f t="shared" si="49"/>
        <v/>
      </c>
      <c r="AL243" s="2" t="str">
        <f>IF(D243="顾问",_xlfn.XLOOKUP(F243,[2]战队统计表!A:A,[2]战队统计表!H:H,0),"")</f>
        <v/>
      </c>
    </row>
    <row r="244" spans="1:38" ht="16.5" x14ac:dyDescent="0.2">
      <c r="A244" s="28" t="s">
        <v>30</v>
      </c>
      <c r="B244" s="29" t="s">
        <v>281</v>
      </c>
      <c r="C244" s="38" t="s">
        <v>42</v>
      </c>
      <c r="D244" s="39" t="s">
        <v>42</v>
      </c>
      <c r="E244" s="39" t="s">
        <v>42</v>
      </c>
      <c r="F244" s="2" t="str">
        <f t="shared" si="37"/>
        <v>大丰+门店T区</v>
      </c>
      <c r="G244" s="2" t="str">
        <f>IFERROR(_xlfn.XLOOKUP(B244,#REF!,#REF!,0),"")</f>
        <v/>
      </c>
      <c r="H244" s="3" t="e">
        <f>_xlfn.XLOOKUP(B244,#REF!,#REF!,0)</f>
        <v>#REF!</v>
      </c>
      <c r="I244" s="3">
        <f>_xlfn.XLOOKUP(E244,[2]新店!B:B,[2]新店!E:E,0)</f>
        <v>0</v>
      </c>
      <c r="J244" s="3">
        <f>_xlfn.XLOOKUP(E244,[2]新店!B:B,[2]新店!F:F,0)</f>
        <v>0</v>
      </c>
      <c r="K244" s="4" t="e">
        <f>IF(H244="新店一阶段",LOOKUP(I244,[2]②判断标准!$M$9:$M$12,[2]②判断标准!$O$9:$O$12),0)</f>
        <v>#REF!</v>
      </c>
      <c r="L244" s="5">
        <f t="shared" si="43"/>
        <v>-19800</v>
      </c>
      <c r="M244" s="6">
        <f>_xlfn.XLOOKUP(E244,[2]新店!B:B,[2]新店!G:G,0)</f>
        <v>0</v>
      </c>
      <c r="N244" s="7" t="str">
        <f>LOOKUP(M244,[2]②判断标准!$M$1:$M$4,[2]②判断标准!$O$1:$O$4)</f>
        <v>同老店</v>
      </c>
      <c r="O244" s="6">
        <f>_xlfn.XLOOKUP(E244,[2]新店!B:B,[2]新店!H:H,0)</f>
        <v>0</v>
      </c>
      <c r="P244" s="6">
        <f t="shared" si="44"/>
        <v>-19800</v>
      </c>
      <c r="Q244" s="2">
        <f>_xlfn.XLOOKUP(E244,[2]考勤!D:D,[2]考勤!AM:AM,0)</f>
        <v>0</v>
      </c>
      <c r="S244" s="2">
        <f t="shared" si="38"/>
        <v>-19800</v>
      </c>
      <c r="T244" s="2">
        <v>-19800</v>
      </c>
      <c r="U244" s="2">
        <v>0</v>
      </c>
      <c r="V244" s="2">
        <v>0</v>
      </c>
      <c r="W244" s="32">
        <f>_xlfn.XLOOKUP(E244,[2]项目数!C:C,[2]项目数!E:E,0)</f>
        <v>0</v>
      </c>
      <c r="X244" s="32">
        <f>_xlfn.XLOOKUP(E244,[2]项目数!C:C,[2]项目数!D:D,0)</f>
        <v>0</v>
      </c>
      <c r="Y244" s="2">
        <f>_xlfn.XLOOKUP(E244,[2]项目数!C:C,[2]项目数!F:F,0)</f>
        <v>0</v>
      </c>
      <c r="Z244" s="33">
        <f t="shared" si="39"/>
        <v>1</v>
      </c>
      <c r="AA244" s="33">
        <f t="shared" si="40"/>
        <v>0</v>
      </c>
      <c r="AB244" s="2">
        <f>_xlfn.XLOOKUP(F244,[2]战队统计表!A:A,[2]战队统计表!B:B,0)</f>
        <v>0</v>
      </c>
      <c r="AC244" s="2">
        <f t="shared" si="45"/>
        <v>1</v>
      </c>
      <c r="AD244" s="8">
        <f>IF(AC244="",_xlfn.XLOOKUP(F244,[2]战队统计表!A:A,[2]战队统计表!D:D,0),0)</f>
        <v>0</v>
      </c>
      <c r="AE244" s="34">
        <f>IF(AND(E244="T区",E244="门店T区"),"",IF(AC244="",0,LOOKUP(S244,[2]②判断标准!$B$16:$B$20,[2]②判断标准!$D$16:$D$20)))</f>
        <v>0</v>
      </c>
      <c r="AF244" s="34">
        <f t="shared" si="41"/>
        <v>0</v>
      </c>
      <c r="AG244" s="9" t="e">
        <f t="shared" si="46"/>
        <v>#REF!</v>
      </c>
      <c r="AH244" s="35">
        <f t="shared" si="47"/>
        <v>0</v>
      </c>
      <c r="AI244" s="9" t="e">
        <f t="shared" si="48"/>
        <v>#REF!</v>
      </c>
      <c r="AJ244" s="36">
        <f>IF(AA244=1,IFERROR(S244/VLOOKUP(F244,[2]战队统计表!A:C,3,0),0),0)</f>
        <v>0</v>
      </c>
      <c r="AK244" s="34" t="str">
        <f t="shared" si="49"/>
        <v/>
      </c>
      <c r="AL244" s="2" t="str">
        <f>IF(D244="顾问",_xlfn.XLOOKUP(F244,[2]战队统计表!A:A,[2]战队统计表!H:H,0),"")</f>
        <v/>
      </c>
    </row>
    <row r="245" spans="1:38" ht="16.5" x14ac:dyDescent="0.2">
      <c r="A245" s="28" t="s">
        <v>30</v>
      </c>
      <c r="B245" s="48" t="s">
        <v>288</v>
      </c>
      <c r="C245" s="30" t="s">
        <v>38</v>
      </c>
      <c r="D245" s="31" t="s">
        <v>32</v>
      </c>
      <c r="E245" s="31" t="s">
        <v>289</v>
      </c>
      <c r="F245" s="2" t="str">
        <f t="shared" si="37"/>
        <v>凤凰山+冲锋队</v>
      </c>
      <c r="G245" s="2" t="str">
        <f>IFERROR(_xlfn.XLOOKUP(B245,#REF!,#REF!,0),"")</f>
        <v/>
      </c>
      <c r="H245" s="3" t="e">
        <f>_xlfn.XLOOKUP(B245,#REF!,#REF!,0)</f>
        <v>#REF!</v>
      </c>
      <c r="I245" s="3">
        <f>_xlfn.XLOOKUP(E245,[2]新店!B:B,[2]新店!E:E,0)</f>
        <v>0</v>
      </c>
      <c r="J245" s="3">
        <f>_xlfn.XLOOKUP(E245,[2]新店!B:B,[2]新店!F:F,0)</f>
        <v>0</v>
      </c>
      <c r="K245" s="4" t="e">
        <f>IF(H245="新店一阶段",LOOKUP(I245,[2]②判断标准!$M$9:$M$12,[2]②判断标准!$O$9:$O$12),0)</f>
        <v>#REF!</v>
      </c>
      <c r="L245" s="5">
        <f t="shared" si="43"/>
        <v>5517</v>
      </c>
      <c r="M245" s="6">
        <f>_xlfn.XLOOKUP(E245,[2]新店!B:B,[2]新店!G:G,0)</f>
        <v>0</v>
      </c>
      <c r="N245" s="7" t="str">
        <f>LOOKUP(M245,[2]②判断标准!$M$1:$M$4,[2]②判断标准!$O$1:$O$4)</f>
        <v>同老店</v>
      </c>
      <c r="O245" s="6">
        <f>_xlfn.XLOOKUP(E245,[2]新店!B:B,[2]新店!H:H,0)</f>
        <v>0</v>
      </c>
      <c r="P245" s="6">
        <f t="shared" si="44"/>
        <v>5517</v>
      </c>
      <c r="Q245" s="2">
        <f>_xlfn.XLOOKUP(E245,[2]考勤!D:D,[2]考勤!AM:AM,0)</f>
        <v>30</v>
      </c>
      <c r="S245" s="2">
        <f t="shared" si="38"/>
        <v>73917</v>
      </c>
      <c r="T245" s="2">
        <v>5517</v>
      </c>
      <c r="U245" s="2">
        <v>68400</v>
      </c>
      <c r="V245" s="2">
        <v>0</v>
      </c>
      <c r="W245" s="32">
        <f>_xlfn.XLOOKUP(E245,[2]项目数!C:C,[2]项目数!E:E,0)</f>
        <v>31979.67</v>
      </c>
      <c r="X245" s="32">
        <f>_xlfn.XLOOKUP(E245,[2]项目数!C:C,[2]项目数!D:D,0)</f>
        <v>100</v>
      </c>
      <c r="Y245" s="2">
        <f>_xlfn.XLOOKUP(E245,[2]项目数!C:C,[2]项目数!F:F,0)</f>
        <v>908</v>
      </c>
      <c r="Z245" s="33">
        <f t="shared" si="39"/>
        <v>1</v>
      </c>
      <c r="AA245" s="33">
        <f t="shared" si="40"/>
        <v>1</v>
      </c>
      <c r="AB245" s="2">
        <f>_xlfn.XLOOKUP(F245,[2]战队统计表!A:A,[2]战队统计表!B:B,0)</f>
        <v>3</v>
      </c>
      <c r="AC245" s="2" t="str">
        <f t="shared" si="45"/>
        <v/>
      </c>
      <c r="AD245" s="8">
        <f>IF(AC245="",_xlfn.XLOOKUP(F245,[2]战队统计表!A:A,[2]战队统计表!D:D,0),0)</f>
        <v>0.06</v>
      </c>
      <c r="AE245" s="34">
        <f>IF(AND(E245="T区",E245="门店T区"),"",IF(AC245="",0,LOOKUP(S245,[2]②判断标准!$B$16:$B$20,[2]②判断标准!$D$16:$D$20)))</f>
        <v>0</v>
      </c>
      <c r="AF245" s="34">
        <f t="shared" si="41"/>
        <v>0.06</v>
      </c>
      <c r="AG245" s="9" t="e">
        <f t="shared" si="46"/>
        <v>#REF!</v>
      </c>
      <c r="AH245" s="35">
        <f t="shared" si="47"/>
        <v>2534.2199999999998</v>
      </c>
      <c r="AI245" s="9" t="e">
        <f t="shared" si="48"/>
        <v>#REF!</v>
      </c>
      <c r="AJ245" s="36">
        <f>IF(AA245=1,IFERROR(S245/VLOOKUP(F245,[2]战队统计表!A:C,3,0),0),0)</f>
        <v>0.53499077190315925</v>
      </c>
      <c r="AK245" s="34">
        <f t="shared" si="49"/>
        <v>0.46500922809684075</v>
      </c>
      <c r="AL245" s="2">
        <f>IF(D245="顾问",_xlfn.XLOOKUP(F245,[2]战队统计表!A:A,[2]战队统计表!H:H,0),"")</f>
        <v>0</v>
      </c>
    </row>
    <row r="246" spans="1:38" ht="16.5" x14ac:dyDescent="0.2">
      <c r="A246" s="28" t="s">
        <v>30</v>
      </c>
      <c r="B246" s="48" t="s">
        <v>288</v>
      </c>
      <c r="C246" s="30" t="s">
        <v>38</v>
      </c>
      <c r="D246" s="31" t="s">
        <v>6</v>
      </c>
      <c r="E246" s="31" t="s">
        <v>290</v>
      </c>
      <c r="F246" s="2" t="str">
        <f t="shared" si="37"/>
        <v>凤凰山+冲锋队</v>
      </c>
      <c r="G246" s="2" t="str">
        <f>IFERROR(_xlfn.XLOOKUP(B246,#REF!,#REF!,0),"")</f>
        <v/>
      </c>
      <c r="H246" s="3" t="e">
        <f>_xlfn.XLOOKUP(B246,#REF!,#REF!,0)</f>
        <v>#REF!</v>
      </c>
      <c r="I246" s="3">
        <f>_xlfn.XLOOKUP(E246,[2]新店!B:B,[2]新店!E:E,0)</f>
        <v>0</v>
      </c>
      <c r="J246" s="3">
        <f>_xlfn.XLOOKUP(E246,[2]新店!B:B,[2]新店!F:F,0)</f>
        <v>0</v>
      </c>
      <c r="K246" s="4" t="e">
        <f>IF(H246="新店一阶段",LOOKUP(I246,[2]②判断标准!$M$9:$M$12,[2]②判断标准!$O$9:$O$12),0)</f>
        <v>#REF!</v>
      </c>
      <c r="L246" s="5">
        <f t="shared" si="43"/>
        <v>2364</v>
      </c>
      <c r="M246" s="6">
        <f>_xlfn.XLOOKUP(E246,[2]新店!B:B,[2]新店!G:G,0)</f>
        <v>0</v>
      </c>
      <c r="N246" s="7" t="str">
        <f>LOOKUP(M246,[2]②判断标准!$M$1:$M$4,[2]②判断标准!$O$1:$O$4)</f>
        <v>同老店</v>
      </c>
      <c r="O246" s="6">
        <f>_xlfn.XLOOKUP(E246,[2]新店!B:B,[2]新店!H:H,0)</f>
        <v>0</v>
      </c>
      <c r="P246" s="6">
        <f t="shared" si="44"/>
        <v>2364</v>
      </c>
      <c r="Q246" s="2">
        <f>_xlfn.XLOOKUP(E246,[2]考勤!D:D,[2]考勤!AM:AM,0)</f>
        <v>30</v>
      </c>
      <c r="S246" s="2">
        <f t="shared" si="38"/>
        <v>37182</v>
      </c>
      <c r="T246" s="2">
        <v>2364</v>
      </c>
      <c r="U246" s="2">
        <v>34198</v>
      </c>
      <c r="V246" s="2">
        <v>620</v>
      </c>
      <c r="W246" s="32">
        <f>_xlfn.XLOOKUP(E246,[2]项目数!C:C,[2]项目数!E:E,0)</f>
        <v>5087.04</v>
      </c>
      <c r="X246" s="32">
        <f>_xlfn.XLOOKUP(E246,[2]项目数!C:C,[2]项目数!D:D,0)</f>
        <v>86</v>
      </c>
      <c r="Y246" s="2">
        <f>_xlfn.XLOOKUP(E246,[2]项目数!C:C,[2]项目数!F:F,0)</f>
        <v>1000</v>
      </c>
      <c r="Z246" s="33">
        <f t="shared" si="39"/>
        <v>1</v>
      </c>
      <c r="AA246" s="33">
        <f t="shared" si="40"/>
        <v>1</v>
      </c>
      <c r="AB246" s="2">
        <f>_xlfn.XLOOKUP(F246,[2]战队统计表!A:A,[2]战队统计表!B:B,0)</f>
        <v>3</v>
      </c>
      <c r="AC246" s="2" t="str">
        <f t="shared" si="45"/>
        <v/>
      </c>
      <c r="AD246" s="8">
        <f>IF(AC246="",_xlfn.XLOOKUP(F246,[2]战队统计表!A:A,[2]战队统计表!D:D,0),0)</f>
        <v>0.06</v>
      </c>
      <c r="AE246" s="34">
        <f>IF(AND(E246="T区",E246="门店T区"),"",IF(AC246="",0,LOOKUP(S246,[2]②判断标准!$B$16:$B$20,[2]②判断标准!$D$16:$D$20)))</f>
        <v>0</v>
      </c>
      <c r="AF246" s="34">
        <f t="shared" si="41"/>
        <v>0.06</v>
      </c>
      <c r="AG246" s="9" t="e">
        <f t="shared" si="46"/>
        <v>#REF!</v>
      </c>
      <c r="AH246" s="35">
        <f t="shared" si="47"/>
        <v>1267.0359000000001</v>
      </c>
      <c r="AI246" s="9" t="e">
        <f t="shared" si="48"/>
        <v>#REF!</v>
      </c>
      <c r="AJ246" s="36">
        <f>IF(AA246=1,IFERROR(S246/VLOOKUP(F246,[2]战队统计表!A:C,3,0),0),0)</f>
        <v>0.2691130170448377</v>
      </c>
      <c r="AK246" s="34" t="str">
        <f t="shared" si="49"/>
        <v/>
      </c>
      <c r="AL246" s="2" t="str">
        <f>IF(D246="顾问",_xlfn.XLOOKUP(F246,[2]战队统计表!A:A,[2]战队统计表!H:H,0),"")</f>
        <v/>
      </c>
    </row>
    <row r="247" spans="1:38" ht="16.5" x14ac:dyDescent="0.2">
      <c r="A247" s="28" t="s">
        <v>30</v>
      </c>
      <c r="B247" s="48" t="s">
        <v>288</v>
      </c>
      <c r="C247" s="30" t="s">
        <v>38</v>
      </c>
      <c r="D247" s="31" t="s">
        <v>6</v>
      </c>
      <c r="E247" s="31" t="s">
        <v>291</v>
      </c>
      <c r="F247" s="2" t="str">
        <f t="shared" si="37"/>
        <v>凤凰山+冲锋队</v>
      </c>
      <c r="G247" s="2" t="str">
        <f>IFERROR(_xlfn.XLOOKUP(B247,#REF!,#REF!,0),"")</f>
        <v/>
      </c>
      <c r="H247" s="3" t="e">
        <f>_xlfn.XLOOKUP(B247,#REF!,#REF!,0)</f>
        <v>#REF!</v>
      </c>
      <c r="I247" s="3">
        <f>_xlfn.XLOOKUP(E247,[2]新店!B:B,[2]新店!E:E,0)</f>
        <v>0</v>
      </c>
      <c r="J247" s="3">
        <f>_xlfn.XLOOKUP(E247,[2]新店!B:B,[2]新店!F:F,0)</f>
        <v>0</v>
      </c>
      <c r="K247" s="4" t="e">
        <f>IF(H247="新店一阶段",LOOKUP(I247,[2]②判断标准!$M$9:$M$12,[2]②判断标准!$O$9:$O$12),0)</f>
        <v>#REF!</v>
      </c>
      <c r="L247" s="5">
        <f t="shared" si="43"/>
        <v>1846</v>
      </c>
      <c r="M247" s="6">
        <f>_xlfn.XLOOKUP(E247,[2]新店!B:B,[2]新店!G:G,0)</f>
        <v>0</v>
      </c>
      <c r="N247" s="7" t="str">
        <f>LOOKUP(M247,[2]②判断标准!$M$1:$M$4,[2]②判断标准!$O$1:$O$4)</f>
        <v>同老店</v>
      </c>
      <c r="O247" s="6">
        <f>_xlfn.XLOOKUP(E247,[2]新店!B:B,[2]新店!H:H,0)</f>
        <v>0</v>
      </c>
      <c r="P247" s="6">
        <f t="shared" si="44"/>
        <v>1846</v>
      </c>
      <c r="Q247" s="2">
        <f>_xlfn.XLOOKUP(E247,[2]考勤!D:D,[2]考勤!AM:AM,0)</f>
        <v>30</v>
      </c>
      <c r="S247" s="2">
        <f t="shared" si="38"/>
        <v>27066</v>
      </c>
      <c r="T247" s="2">
        <v>1846</v>
      </c>
      <c r="U247" s="2">
        <v>25220</v>
      </c>
      <c r="V247" s="2">
        <v>0</v>
      </c>
      <c r="W247" s="32">
        <f>_xlfn.XLOOKUP(E247,[2]项目数!C:C,[2]项目数!E:E,0)</f>
        <v>6267.85</v>
      </c>
      <c r="X247" s="32">
        <f>_xlfn.XLOOKUP(E247,[2]项目数!C:C,[2]项目数!D:D,0)</f>
        <v>92</v>
      </c>
      <c r="Y247" s="2">
        <f>_xlfn.XLOOKUP(E247,[2]项目数!C:C,[2]项目数!F:F,0)</f>
        <v>1241</v>
      </c>
      <c r="Z247" s="33">
        <f t="shared" si="39"/>
        <v>1</v>
      </c>
      <c r="AA247" s="33">
        <f t="shared" si="40"/>
        <v>1</v>
      </c>
      <c r="AB247" s="2">
        <f>_xlfn.XLOOKUP(F247,[2]战队统计表!A:A,[2]战队统计表!B:B,0)</f>
        <v>3</v>
      </c>
      <c r="AC247" s="2" t="str">
        <f t="shared" si="45"/>
        <v/>
      </c>
      <c r="AD247" s="8">
        <f>IF(AC247="",_xlfn.XLOOKUP(F247,[2]战队统计表!A:A,[2]战队统计表!D:D,0),0)</f>
        <v>0.06</v>
      </c>
      <c r="AE247" s="34">
        <f>IF(AND(E247="T区",E247="门店T区"),"",IF(AC247="",0,LOOKUP(S247,[2]②判断标准!$B$16:$B$20,[2]②判断标准!$D$16:$D$20)))</f>
        <v>0</v>
      </c>
      <c r="AF247" s="34">
        <f t="shared" si="41"/>
        <v>0.06</v>
      </c>
      <c r="AG247" s="9" t="e">
        <f t="shared" si="46"/>
        <v>#REF!</v>
      </c>
      <c r="AH247" s="35">
        <f t="shared" si="47"/>
        <v>934.40099999999995</v>
      </c>
      <c r="AI247" s="9" t="e">
        <f t="shared" si="48"/>
        <v>#REF!</v>
      </c>
      <c r="AJ247" s="36">
        <f>IF(AA247=1,IFERROR(S247/VLOOKUP(F247,[2]战队统计表!A:C,3,0),0),0)</f>
        <v>0.19589621105200303</v>
      </c>
      <c r="AK247" s="34" t="str">
        <f t="shared" si="49"/>
        <v/>
      </c>
      <c r="AL247" s="2" t="str">
        <f>IF(D247="顾问",_xlfn.XLOOKUP(F247,[2]战队统计表!A:A,[2]战队统计表!H:H,0),"")</f>
        <v/>
      </c>
    </row>
    <row r="248" spans="1:38" ht="16.5" x14ac:dyDescent="0.2">
      <c r="A248" s="28" t="s">
        <v>30</v>
      </c>
      <c r="B248" s="48" t="str">
        <f>B247</f>
        <v>凤凰山</v>
      </c>
      <c r="C248" s="30" t="s">
        <v>36</v>
      </c>
      <c r="D248" s="31" t="s">
        <v>36</v>
      </c>
      <c r="E248" s="31" t="s">
        <v>36</v>
      </c>
      <c r="F248" s="2" t="str">
        <f t="shared" si="37"/>
        <v>凤凰山+T区</v>
      </c>
      <c r="G248" s="2" t="str">
        <f>IFERROR(_xlfn.XLOOKUP(B248,#REF!,#REF!,0),"")</f>
        <v/>
      </c>
      <c r="H248" s="3" t="e">
        <f>_xlfn.XLOOKUP(B248,#REF!,#REF!,0)</f>
        <v>#REF!</v>
      </c>
      <c r="I248" s="3">
        <f>_xlfn.XLOOKUP(E248,[2]新店!B:B,[2]新店!E:E,0)</f>
        <v>0</v>
      </c>
      <c r="J248" s="3">
        <f>_xlfn.XLOOKUP(E248,[2]新店!B:B,[2]新店!F:F,0)</f>
        <v>0</v>
      </c>
      <c r="K248" s="4" t="e">
        <f>IF(H248="新店一阶段",LOOKUP(I248,[2]②判断标准!$M$9:$M$12,[2]②判断标准!$O$9:$O$12),0)</f>
        <v>#REF!</v>
      </c>
      <c r="L248" s="5">
        <f t="shared" si="43"/>
        <v>0</v>
      </c>
      <c r="M248" s="6">
        <f>_xlfn.XLOOKUP(E248,[2]新店!B:B,[2]新店!G:G,0)</f>
        <v>0</v>
      </c>
      <c r="N248" s="7" t="str">
        <f>LOOKUP(M248,[2]②判断标准!$M$1:$M$4,[2]②判断标准!$O$1:$O$4)</f>
        <v>同老店</v>
      </c>
      <c r="O248" s="6">
        <f>_xlfn.XLOOKUP(E248,[2]新店!B:B,[2]新店!H:H,0)</f>
        <v>0</v>
      </c>
      <c r="P248" s="6">
        <f t="shared" si="44"/>
        <v>0</v>
      </c>
      <c r="Q248" s="2">
        <f>_xlfn.XLOOKUP(E248,[2]考勤!D:D,[2]考勤!AM:AM,0)</f>
        <v>0</v>
      </c>
      <c r="S248" s="2">
        <f t="shared" si="38"/>
        <v>0</v>
      </c>
      <c r="T248" s="2">
        <v>0</v>
      </c>
      <c r="U248" s="2">
        <v>0</v>
      </c>
      <c r="V248" s="2">
        <v>0</v>
      </c>
      <c r="W248" s="32">
        <f>_xlfn.XLOOKUP(E248,[2]项目数!C:C,[2]项目数!E:E,0)</f>
        <v>0</v>
      </c>
      <c r="X248" s="32">
        <f>_xlfn.XLOOKUP(E248,[2]项目数!C:C,[2]项目数!D:D,0)</f>
        <v>0</v>
      </c>
      <c r="Y248" s="2">
        <f>_xlfn.XLOOKUP(E248,[2]项目数!C:C,[2]项目数!F:F,0)</f>
        <v>0</v>
      </c>
      <c r="Z248" s="33" t="str">
        <f t="shared" si="39"/>
        <v>不属于战队</v>
      </c>
      <c r="AA248" s="33">
        <f t="shared" si="40"/>
        <v>0</v>
      </c>
      <c r="AB248" s="2">
        <f>_xlfn.XLOOKUP(F248,[2]战队统计表!A:A,[2]战队统计表!B:B,0)</f>
        <v>0</v>
      </c>
      <c r="AC248" s="2">
        <f t="shared" si="45"/>
        <v>1</v>
      </c>
      <c r="AD248" s="8">
        <f>IF(AC248="",_xlfn.XLOOKUP(F248,[2]战队统计表!A:A,[2]战队统计表!D:D,0),0)</f>
        <v>0</v>
      </c>
      <c r="AE248" s="34">
        <f>IF(AND(E248="T区",E248="门店T区"),"",IF(AC248="",0,LOOKUP(S248,[2]②判断标准!$B$16:$B$20,[2]②判断标准!$D$16:$D$20)))</f>
        <v>0</v>
      </c>
      <c r="AF248" s="34">
        <f t="shared" si="41"/>
        <v>0</v>
      </c>
      <c r="AG248" s="9" t="e">
        <f t="shared" si="46"/>
        <v>#REF!</v>
      </c>
      <c r="AH248" s="35">
        <f t="shared" si="47"/>
        <v>0</v>
      </c>
      <c r="AI248" s="9" t="e">
        <f t="shared" si="48"/>
        <v>#REF!</v>
      </c>
      <c r="AJ248" s="36">
        <f>IF(AA248=1,IFERROR(S248/VLOOKUP(F248,[2]战队统计表!A:C,3,0),0),0)</f>
        <v>0</v>
      </c>
      <c r="AK248" s="34" t="str">
        <f t="shared" si="49"/>
        <v/>
      </c>
      <c r="AL248" s="2" t="str">
        <f>IF(D248="顾问",_xlfn.XLOOKUP(F248,[2]战队统计表!A:A,[2]战队统计表!H:H,0),"")</f>
        <v/>
      </c>
    </row>
    <row r="249" spans="1:38" ht="16.5" x14ac:dyDescent="0.2">
      <c r="A249" s="28" t="s">
        <v>30</v>
      </c>
      <c r="B249" s="48" t="s">
        <v>288</v>
      </c>
      <c r="C249" s="30" t="s">
        <v>293</v>
      </c>
      <c r="D249" s="31" t="s">
        <v>32</v>
      </c>
      <c r="E249" s="31" t="s">
        <v>294</v>
      </c>
      <c r="F249" s="2" t="str">
        <f t="shared" si="37"/>
        <v>凤凰山+凤羽队</v>
      </c>
      <c r="G249" s="2" t="str">
        <f>IFERROR(_xlfn.XLOOKUP(B249,#REF!,#REF!,0),"")</f>
        <v/>
      </c>
      <c r="H249" s="3" t="e">
        <f>_xlfn.XLOOKUP(B249,#REF!,#REF!,0)</f>
        <v>#REF!</v>
      </c>
      <c r="I249" s="3">
        <f>_xlfn.XLOOKUP(E249,[2]新店!B:B,[2]新店!E:E,0)</f>
        <v>0</v>
      </c>
      <c r="J249" s="3">
        <f>_xlfn.XLOOKUP(E249,[2]新店!B:B,[2]新店!F:F,0)</f>
        <v>0</v>
      </c>
      <c r="K249" s="4" t="e">
        <f>IF(H249="新店一阶段",LOOKUP(I249,[2]②判断标准!$M$9:$M$12,[2]②判断标准!$O$9:$O$12),0)</f>
        <v>#REF!</v>
      </c>
      <c r="L249" s="5">
        <f t="shared" si="43"/>
        <v>4818.3999999999996</v>
      </c>
      <c r="M249" s="6">
        <f>_xlfn.XLOOKUP(E249,[2]新店!B:B,[2]新店!G:G,0)</f>
        <v>0</v>
      </c>
      <c r="N249" s="7" t="str">
        <f>LOOKUP(M249,[2]②判断标准!$M$1:$M$4,[2]②判断标准!$O$1:$O$4)</f>
        <v>同老店</v>
      </c>
      <c r="O249" s="6">
        <f>_xlfn.XLOOKUP(E249,[2]新店!B:B,[2]新店!H:H,0)</f>
        <v>0</v>
      </c>
      <c r="P249" s="6">
        <f t="shared" si="44"/>
        <v>4818.3999999999996</v>
      </c>
      <c r="Q249" s="2">
        <f>_xlfn.XLOOKUP(E249,[2]考勤!D:D,[2]考勤!AM:AM,0)</f>
        <v>30</v>
      </c>
      <c r="S249" s="2">
        <f t="shared" si="38"/>
        <v>64022.400000000001</v>
      </c>
      <c r="T249" s="2">
        <v>4818.3999999999996</v>
      </c>
      <c r="U249" s="2">
        <v>56540</v>
      </c>
      <c r="V249" s="2">
        <v>2664</v>
      </c>
      <c r="W249" s="32">
        <f>_xlfn.XLOOKUP(E249,[2]项目数!C:C,[2]项目数!E:E,0)</f>
        <v>13347.16</v>
      </c>
      <c r="X249" s="32">
        <f>_xlfn.XLOOKUP(E249,[2]项目数!C:C,[2]项目数!D:D,0)</f>
        <v>77</v>
      </c>
      <c r="Y249" s="2">
        <f>_xlfn.XLOOKUP(E249,[2]项目数!C:C,[2]项目数!F:F,0)</f>
        <v>719</v>
      </c>
      <c r="Z249" s="33">
        <f t="shared" si="39"/>
        <v>1</v>
      </c>
      <c r="AA249" s="33">
        <f t="shared" si="40"/>
        <v>1</v>
      </c>
      <c r="AB249" s="2">
        <f>_xlfn.XLOOKUP(F249,[2]战队统计表!A:A,[2]战队统计表!B:B,0)</f>
        <v>3</v>
      </c>
      <c r="AC249" s="2" t="str">
        <f t="shared" si="45"/>
        <v/>
      </c>
      <c r="AD249" s="8">
        <f>IF(AC249="",_xlfn.XLOOKUP(F249,[2]战队统计表!A:A,[2]战队统计表!D:D,0),0)</f>
        <v>0.06</v>
      </c>
      <c r="AE249" s="34">
        <f>IF(AND(E249="T区",E249="门店T区"),"",IF(AC249="",0,LOOKUP(S249,[2]②判断标准!$B$16:$B$20,[2]②判断标准!$D$16:$D$20)))</f>
        <v>0</v>
      </c>
      <c r="AF249" s="34">
        <f t="shared" si="41"/>
        <v>0.06</v>
      </c>
      <c r="AG249" s="9" t="e">
        <f t="shared" si="46"/>
        <v>#REF!</v>
      </c>
      <c r="AH249" s="35">
        <f t="shared" si="47"/>
        <v>2094.8069999999998</v>
      </c>
      <c r="AI249" s="9" t="e">
        <f t="shared" si="48"/>
        <v>#REF!</v>
      </c>
      <c r="AJ249" s="36">
        <f>IF(AA249=1,IFERROR(S249/VLOOKUP(F249,[2]战队统计表!A:C,3,0),0),0)</f>
        <v>0.51455715384850931</v>
      </c>
      <c r="AK249" s="34">
        <f t="shared" si="49"/>
        <v>0.3417676714461142</v>
      </c>
      <c r="AL249" s="2">
        <f>IF(D249="顾问",_xlfn.XLOOKUP(F249,[2]战队统计表!A:A,[2]战队统计表!H:H,0),"")</f>
        <v>0</v>
      </c>
    </row>
    <row r="250" spans="1:38" ht="16.5" x14ac:dyDescent="0.2">
      <c r="A250" s="28" t="s">
        <v>30</v>
      </c>
      <c r="B250" s="48" t="s">
        <v>288</v>
      </c>
      <c r="C250" s="30" t="s">
        <v>293</v>
      </c>
      <c r="D250" s="31" t="s">
        <v>32</v>
      </c>
      <c r="E250" s="31" t="s">
        <v>295</v>
      </c>
      <c r="F250" s="2" t="str">
        <f t="shared" si="37"/>
        <v>凤凰山+凤羽队</v>
      </c>
      <c r="G250" s="2" t="str">
        <f>IFERROR(_xlfn.XLOOKUP(B250,#REF!,#REF!,0),"")</f>
        <v/>
      </c>
      <c r="H250" s="3" t="e">
        <f>_xlfn.XLOOKUP(B250,#REF!,#REF!,0)</f>
        <v>#REF!</v>
      </c>
      <c r="I250" s="3">
        <f>_xlfn.XLOOKUP(E250,[2]新店!B:B,[2]新店!E:E,0)</f>
        <v>0</v>
      </c>
      <c r="J250" s="3">
        <f>_xlfn.XLOOKUP(E250,[2]新店!B:B,[2]新店!F:F,0)</f>
        <v>0</v>
      </c>
      <c r="K250" s="4" t="e">
        <f>IF(H250="新店一阶段",LOOKUP(I250,[2]②判断标准!$M$9:$M$12,[2]②判断标准!$O$9:$O$12),0)</f>
        <v>#REF!</v>
      </c>
      <c r="L250" s="5">
        <f t="shared" si="43"/>
        <v>717.4</v>
      </c>
      <c r="M250" s="6">
        <f>_xlfn.XLOOKUP(E250,[2]新店!B:B,[2]新店!G:G,0)</f>
        <v>0</v>
      </c>
      <c r="N250" s="7" t="str">
        <f>LOOKUP(M250,[2]②判断标准!$M$1:$M$4,[2]②判断标准!$O$1:$O$4)</f>
        <v>同老店</v>
      </c>
      <c r="O250" s="6">
        <f>_xlfn.XLOOKUP(E250,[2]新店!B:B,[2]新店!H:H,0)</f>
        <v>0</v>
      </c>
      <c r="P250" s="6">
        <f t="shared" si="44"/>
        <v>717.4</v>
      </c>
      <c r="Q250" s="2">
        <f>_xlfn.XLOOKUP(E250,[2]考勤!D:D,[2]考勤!AM:AM,0)</f>
        <v>30</v>
      </c>
      <c r="S250" s="2">
        <f t="shared" si="38"/>
        <v>17876.400000000001</v>
      </c>
      <c r="T250" s="2">
        <v>717.4</v>
      </c>
      <c r="U250" s="2">
        <v>17159</v>
      </c>
      <c r="V250" s="2">
        <v>0</v>
      </c>
      <c r="W250" s="32">
        <f>_xlfn.XLOOKUP(E250,[2]项目数!C:C,[2]项目数!E:E,0)</f>
        <v>13529.08</v>
      </c>
      <c r="X250" s="32">
        <f>_xlfn.XLOOKUP(E250,[2]项目数!C:C,[2]项目数!D:D,0)</f>
        <v>50</v>
      </c>
      <c r="Y250" s="2">
        <f>_xlfn.XLOOKUP(E250,[2]项目数!C:C,[2]项目数!F:F,0)</f>
        <v>398</v>
      </c>
      <c r="Z250" s="33">
        <f t="shared" si="39"/>
        <v>1</v>
      </c>
      <c r="AA250" s="33">
        <f t="shared" si="40"/>
        <v>1</v>
      </c>
      <c r="AB250" s="2">
        <f>_xlfn.XLOOKUP(F250,[2]战队统计表!A:A,[2]战队统计表!B:B,0)</f>
        <v>3</v>
      </c>
      <c r="AC250" s="2" t="str">
        <f t="shared" si="45"/>
        <v/>
      </c>
      <c r="AD250" s="8">
        <f>IF(AC250="",_xlfn.XLOOKUP(F250,[2]战队统计表!A:A,[2]战队统计表!D:D,0),0)</f>
        <v>0.06</v>
      </c>
      <c r="AE250" s="34">
        <f>IF(AND(E250="T区",E250="门店T区"),"",IF(AC250="",0,LOOKUP(S250,[2]②判断标准!$B$16:$B$20,[2]②判断标准!$D$16:$D$20)))</f>
        <v>0</v>
      </c>
      <c r="AF250" s="34">
        <f t="shared" si="41"/>
        <v>0.06</v>
      </c>
      <c r="AG250" s="9" t="e">
        <f t="shared" si="46"/>
        <v>#REF!</v>
      </c>
      <c r="AH250" s="35">
        <f t="shared" si="47"/>
        <v>635.74094999999988</v>
      </c>
      <c r="AI250" s="9" t="e">
        <f t="shared" si="48"/>
        <v>#REF!</v>
      </c>
      <c r="AJ250" s="36">
        <f>IF(AA250=1,IFERROR(S250/VLOOKUP(F250,[2]战队统计表!A:C,3,0),0),0)</f>
        <v>0.14367517470537644</v>
      </c>
      <c r="AK250" s="34">
        <f t="shared" si="49"/>
        <v>0.3417676714461142</v>
      </c>
      <c r="AL250" s="2">
        <f>IF(D250="顾问",_xlfn.XLOOKUP(F250,[2]战队统计表!A:A,[2]战队统计表!H:H,0),"")</f>
        <v>0</v>
      </c>
    </row>
    <row r="251" spans="1:38" ht="16.5" x14ac:dyDescent="0.2">
      <c r="A251" s="28" t="s">
        <v>30</v>
      </c>
      <c r="B251" s="48" t="s">
        <v>288</v>
      </c>
      <c r="C251" s="30" t="s">
        <v>293</v>
      </c>
      <c r="D251" s="31" t="s">
        <v>6</v>
      </c>
      <c r="E251" s="31" t="s">
        <v>296</v>
      </c>
      <c r="F251" s="2" t="str">
        <f t="shared" si="37"/>
        <v>凤凰山+凤羽队</v>
      </c>
      <c r="G251" s="2" t="str">
        <f>IFERROR(_xlfn.XLOOKUP(B251,#REF!,#REF!,0),"")</f>
        <v/>
      </c>
      <c r="H251" s="3" t="e">
        <f>_xlfn.XLOOKUP(B251,#REF!,#REF!,0)</f>
        <v>#REF!</v>
      </c>
      <c r="I251" s="3">
        <f>_xlfn.XLOOKUP(E251,[2]新店!B:B,[2]新店!E:E,0)</f>
        <v>0</v>
      </c>
      <c r="J251" s="3">
        <f>_xlfn.XLOOKUP(E251,[2]新店!B:B,[2]新店!F:F,0)</f>
        <v>0</v>
      </c>
      <c r="K251" s="4" t="e">
        <f>IF(H251="新店一阶段",LOOKUP(I251,[2]②判断标准!$M$9:$M$12,[2]②判断标准!$O$9:$O$12),0)</f>
        <v>#REF!</v>
      </c>
      <c r="L251" s="5">
        <f t="shared" si="43"/>
        <v>2303.5300000000002</v>
      </c>
      <c r="M251" s="6">
        <f>_xlfn.XLOOKUP(E251,[2]新店!B:B,[2]新店!G:G,0)</f>
        <v>0</v>
      </c>
      <c r="N251" s="7" t="str">
        <f>LOOKUP(M251,[2]②判断标准!$M$1:$M$4,[2]②判断标准!$O$1:$O$4)</f>
        <v>同老店</v>
      </c>
      <c r="O251" s="6">
        <f>_xlfn.XLOOKUP(E251,[2]新店!B:B,[2]新店!H:H,0)</f>
        <v>0</v>
      </c>
      <c r="P251" s="6">
        <f t="shared" si="44"/>
        <v>2303.5300000000002</v>
      </c>
      <c r="Q251" s="2">
        <f>_xlfn.XLOOKUP(E251,[2]考勤!D:D,[2]考勤!AM:AM,0)</f>
        <v>30</v>
      </c>
      <c r="S251" s="2">
        <f t="shared" si="38"/>
        <v>42523.53</v>
      </c>
      <c r="T251" s="2">
        <v>2303.5300000000002</v>
      </c>
      <c r="U251" s="2">
        <v>40220</v>
      </c>
      <c r="V251" s="2">
        <v>0</v>
      </c>
      <c r="W251" s="32">
        <f>_xlfn.XLOOKUP(E251,[2]项目数!C:C,[2]项目数!E:E,0)</f>
        <v>7829.89</v>
      </c>
      <c r="X251" s="32">
        <f>_xlfn.XLOOKUP(E251,[2]项目数!C:C,[2]项目数!D:D,0)</f>
        <v>96</v>
      </c>
      <c r="Y251" s="2">
        <f>_xlfn.XLOOKUP(E251,[2]项目数!C:C,[2]项目数!F:F,0)</f>
        <v>1137</v>
      </c>
      <c r="Z251" s="33">
        <f t="shared" si="39"/>
        <v>1</v>
      </c>
      <c r="AA251" s="33">
        <f t="shared" si="40"/>
        <v>1</v>
      </c>
      <c r="AB251" s="2">
        <f>_xlfn.XLOOKUP(F251,[2]战队统计表!A:A,[2]战队统计表!B:B,0)</f>
        <v>3</v>
      </c>
      <c r="AC251" s="2" t="str">
        <f t="shared" si="45"/>
        <v/>
      </c>
      <c r="AD251" s="8">
        <f>IF(AC251="",_xlfn.XLOOKUP(F251,[2]战队统计表!A:A,[2]战队统计表!D:D,0),0)</f>
        <v>0.06</v>
      </c>
      <c r="AE251" s="34">
        <f>IF(AND(E251="T区",E251="门店T区"),"",IF(AC251="",0,LOOKUP(S251,[2]②判断标准!$B$16:$B$20,[2]②判断标准!$D$16:$D$20)))</f>
        <v>0</v>
      </c>
      <c r="AF251" s="34">
        <f t="shared" si="41"/>
        <v>0.06</v>
      </c>
      <c r="AG251" s="9" t="e">
        <f t="shared" si="46"/>
        <v>#REF!</v>
      </c>
      <c r="AH251" s="35">
        <f t="shared" si="47"/>
        <v>1490.1509999999998</v>
      </c>
      <c r="AI251" s="9" t="e">
        <f t="shared" si="48"/>
        <v>#REF!</v>
      </c>
      <c r="AJ251" s="36">
        <f>IF(AA251=1,IFERROR(S251/VLOOKUP(F251,[2]战队统计表!A:C,3,0),0),0)</f>
        <v>0.3417676714461142</v>
      </c>
      <c r="AK251" s="34" t="str">
        <f t="shared" si="49"/>
        <v/>
      </c>
      <c r="AL251" s="2" t="str">
        <f>IF(D251="顾问",_xlfn.XLOOKUP(F251,[2]战队统计表!A:A,[2]战队统计表!H:H,0),"")</f>
        <v/>
      </c>
    </row>
    <row r="252" spans="1:38" ht="16.5" x14ac:dyDescent="0.2">
      <c r="A252" s="28" t="s">
        <v>30</v>
      </c>
      <c r="B252" s="48" t="str">
        <f>B251</f>
        <v>凤凰山</v>
      </c>
      <c r="C252" s="30" t="s">
        <v>36</v>
      </c>
      <c r="D252" s="31" t="s">
        <v>36</v>
      </c>
      <c r="E252" s="31" t="s">
        <v>36</v>
      </c>
      <c r="F252" s="2" t="str">
        <f t="shared" si="37"/>
        <v>凤凰山+T区</v>
      </c>
      <c r="G252" s="2" t="str">
        <f>IFERROR(_xlfn.XLOOKUP(B252,#REF!,#REF!,0),"")</f>
        <v/>
      </c>
      <c r="H252" s="3" t="e">
        <f>_xlfn.XLOOKUP(B252,#REF!,#REF!,0)</f>
        <v>#REF!</v>
      </c>
      <c r="I252" s="3">
        <f>_xlfn.XLOOKUP(E252,[2]新店!B:B,[2]新店!E:E,0)</f>
        <v>0</v>
      </c>
      <c r="J252" s="3">
        <f>_xlfn.XLOOKUP(E252,[2]新店!B:B,[2]新店!F:F,0)</f>
        <v>0</v>
      </c>
      <c r="K252" s="4" t="e">
        <f>IF(H252="新店一阶段",LOOKUP(I252,[2]②判断标准!$M$9:$M$12,[2]②判断标准!$O$9:$O$12),0)</f>
        <v>#REF!</v>
      </c>
      <c r="L252" s="5">
        <f t="shared" si="43"/>
        <v>0</v>
      </c>
      <c r="M252" s="6">
        <f>_xlfn.XLOOKUP(E252,[2]新店!B:B,[2]新店!G:G,0)</f>
        <v>0</v>
      </c>
      <c r="N252" s="7" t="str">
        <f>LOOKUP(M252,[2]②判断标准!$M$1:$M$4,[2]②判断标准!$O$1:$O$4)</f>
        <v>同老店</v>
      </c>
      <c r="O252" s="6">
        <f>_xlfn.XLOOKUP(E252,[2]新店!B:B,[2]新店!H:H,0)</f>
        <v>0</v>
      </c>
      <c r="P252" s="6">
        <f t="shared" si="44"/>
        <v>0</v>
      </c>
      <c r="Q252" s="2">
        <f>_xlfn.XLOOKUP(E252,[2]考勤!D:D,[2]考勤!AM:AM,0)</f>
        <v>0</v>
      </c>
      <c r="S252" s="2">
        <f t="shared" si="38"/>
        <v>0</v>
      </c>
      <c r="T252" s="2">
        <v>0</v>
      </c>
      <c r="U252" s="2">
        <v>0</v>
      </c>
      <c r="V252" s="2">
        <v>0</v>
      </c>
      <c r="W252" s="32">
        <f>_xlfn.XLOOKUP(E252,[2]项目数!C:C,[2]项目数!E:E,0)</f>
        <v>0</v>
      </c>
      <c r="X252" s="32">
        <f>_xlfn.XLOOKUP(E252,[2]项目数!C:C,[2]项目数!D:D,0)</f>
        <v>0</v>
      </c>
      <c r="Y252" s="2">
        <f>_xlfn.XLOOKUP(E252,[2]项目数!C:C,[2]项目数!F:F,0)</f>
        <v>0</v>
      </c>
      <c r="Z252" s="33" t="str">
        <f t="shared" si="39"/>
        <v>不属于战队</v>
      </c>
      <c r="AA252" s="33">
        <f t="shared" si="40"/>
        <v>0</v>
      </c>
      <c r="AB252" s="2">
        <f>_xlfn.XLOOKUP(F252,[2]战队统计表!A:A,[2]战队统计表!B:B,0)</f>
        <v>0</v>
      </c>
      <c r="AC252" s="2">
        <f t="shared" si="45"/>
        <v>1</v>
      </c>
      <c r="AD252" s="8">
        <f>IF(AC252="",_xlfn.XLOOKUP(F252,[2]战队统计表!A:A,[2]战队统计表!D:D,0),0)</f>
        <v>0</v>
      </c>
      <c r="AE252" s="34">
        <f>IF(AND(E252="T区",E252="门店T区"),"",IF(AC252="",0,LOOKUP(S252,[2]②判断标准!$B$16:$B$20,[2]②判断标准!$D$16:$D$20)))</f>
        <v>0</v>
      </c>
      <c r="AF252" s="34">
        <f t="shared" si="41"/>
        <v>0</v>
      </c>
      <c r="AG252" s="9" t="e">
        <f t="shared" si="46"/>
        <v>#REF!</v>
      </c>
      <c r="AH252" s="35">
        <f t="shared" si="47"/>
        <v>0</v>
      </c>
      <c r="AI252" s="9" t="e">
        <f t="shared" si="48"/>
        <v>#REF!</v>
      </c>
      <c r="AJ252" s="36">
        <f>IF(AA252=1,IFERROR(S252/VLOOKUP(F252,[2]战队统计表!A:C,3,0),0),0)</f>
        <v>0</v>
      </c>
      <c r="AK252" s="34" t="str">
        <f t="shared" si="49"/>
        <v/>
      </c>
      <c r="AL252" s="2" t="str">
        <f>IF(D252="顾问",_xlfn.XLOOKUP(F252,[2]战队统计表!A:A,[2]战队统计表!H:H,0),"")</f>
        <v/>
      </c>
    </row>
    <row r="253" spans="1:38" ht="16.5" x14ac:dyDescent="0.2">
      <c r="A253" s="28" t="s">
        <v>30</v>
      </c>
      <c r="B253" s="48" t="s">
        <v>288</v>
      </c>
      <c r="C253" s="38" t="s">
        <v>42</v>
      </c>
      <c r="D253" s="39" t="s">
        <v>42</v>
      </c>
      <c r="E253" s="39" t="s">
        <v>42</v>
      </c>
      <c r="F253" s="2" t="str">
        <f t="shared" si="37"/>
        <v>凤凰山+门店T区</v>
      </c>
      <c r="G253" s="2" t="str">
        <f>IFERROR(_xlfn.XLOOKUP(B253,#REF!,#REF!,0),"")</f>
        <v/>
      </c>
      <c r="H253" s="3" t="e">
        <f>_xlfn.XLOOKUP(B253,#REF!,#REF!,0)</f>
        <v>#REF!</v>
      </c>
      <c r="I253" s="3">
        <f>_xlfn.XLOOKUP(E253,[2]新店!B:B,[2]新店!E:E,0)</f>
        <v>0</v>
      </c>
      <c r="J253" s="3">
        <f>_xlfn.XLOOKUP(E253,[2]新店!B:B,[2]新店!F:F,0)</f>
        <v>0</v>
      </c>
      <c r="K253" s="4" t="e">
        <f>IF(H253="新店一阶段",LOOKUP(I253,[2]②判断标准!$M$9:$M$12,[2]②判断标准!$O$9:$O$12),0)</f>
        <v>#REF!</v>
      </c>
      <c r="L253" s="5">
        <f t="shared" si="43"/>
        <v>-500</v>
      </c>
      <c r="M253" s="6">
        <f>_xlfn.XLOOKUP(E253,[2]新店!B:B,[2]新店!G:G,0)</f>
        <v>0</v>
      </c>
      <c r="N253" s="7" t="str">
        <f>LOOKUP(M253,[2]②判断标准!$M$1:$M$4,[2]②判断标准!$O$1:$O$4)</f>
        <v>同老店</v>
      </c>
      <c r="O253" s="6">
        <f>_xlfn.XLOOKUP(E253,[2]新店!B:B,[2]新店!H:H,0)</f>
        <v>0</v>
      </c>
      <c r="P253" s="6">
        <f t="shared" si="44"/>
        <v>-500</v>
      </c>
      <c r="Q253" s="2">
        <f>_xlfn.XLOOKUP(E253,[2]考勤!D:D,[2]考勤!AM:AM,0)</f>
        <v>0</v>
      </c>
      <c r="S253" s="2">
        <f t="shared" si="38"/>
        <v>1500</v>
      </c>
      <c r="T253" s="2">
        <v>-500</v>
      </c>
      <c r="U253" s="2">
        <v>2000</v>
      </c>
      <c r="V253" s="2">
        <v>0</v>
      </c>
      <c r="W253" s="32">
        <f>_xlfn.XLOOKUP(E253,[2]项目数!C:C,[2]项目数!E:E,0)</f>
        <v>0</v>
      </c>
      <c r="X253" s="32">
        <f>_xlfn.XLOOKUP(E253,[2]项目数!C:C,[2]项目数!D:D,0)</f>
        <v>0</v>
      </c>
      <c r="Y253" s="2">
        <f>_xlfn.XLOOKUP(E253,[2]项目数!C:C,[2]项目数!F:F,0)</f>
        <v>0</v>
      </c>
      <c r="Z253" s="33">
        <f t="shared" si="39"/>
        <v>1</v>
      </c>
      <c r="AA253" s="33">
        <f t="shared" si="40"/>
        <v>0</v>
      </c>
      <c r="AB253" s="2">
        <f>_xlfn.XLOOKUP(F253,[2]战队统计表!A:A,[2]战队统计表!B:B,0)</f>
        <v>0</v>
      </c>
      <c r="AC253" s="2">
        <f t="shared" si="45"/>
        <v>1</v>
      </c>
      <c r="AD253" s="8">
        <f>IF(AC253="",_xlfn.XLOOKUP(F253,[2]战队统计表!A:A,[2]战队统计表!D:D,0),0)</f>
        <v>0</v>
      </c>
      <c r="AE253" s="34">
        <f>IF(AND(E253="T区",E253="门店T区"),"",IF(AC253="",0,LOOKUP(S253,[2]②判断标准!$B$16:$B$20,[2]②判断标准!$D$16:$D$20)))</f>
        <v>0</v>
      </c>
      <c r="AF253" s="34">
        <f t="shared" si="41"/>
        <v>0</v>
      </c>
      <c r="AG253" s="9" t="e">
        <f t="shared" si="46"/>
        <v>#REF!</v>
      </c>
      <c r="AH253" s="35">
        <f t="shared" si="47"/>
        <v>0</v>
      </c>
      <c r="AI253" s="9" t="e">
        <f t="shared" si="48"/>
        <v>#REF!</v>
      </c>
      <c r="AJ253" s="36">
        <f>IF(AA253=1,IFERROR(S253/VLOOKUP(F253,[2]战队统计表!A:C,3,0),0),0)</f>
        <v>0</v>
      </c>
      <c r="AK253" s="34" t="str">
        <f t="shared" si="49"/>
        <v/>
      </c>
      <c r="AL253" s="2" t="str">
        <f>IF(D253="顾问",_xlfn.XLOOKUP(F253,[2]战队统计表!A:A,[2]战队统计表!H:H,0),"")</f>
        <v/>
      </c>
    </row>
    <row r="254" spans="1:38" s="32" customFormat="1" ht="16.5" x14ac:dyDescent="0.2">
      <c r="A254" s="28" t="s">
        <v>30</v>
      </c>
      <c r="B254" s="54" t="s">
        <v>171</v>
      </c>
      <c r="C254" s="31" t="s">
        <v>36</v>
      </c>
      <c r="D254" s="31" t="s">
        <v>36</v>
      </c>
      <c r="E254" s="54" t="s">
        <v>297</v>
      </c>
      <c r="F254" s="2" t="str">
        <f t="shared" si="37"/>
        <v>川音+T区</v>
      </c>
      <c r="G254" s="2" t="str">
        <f>IFERROR(_xlfn.XLOOKUP(B254,#REF!,#REF!,0),"")</f>
        <v/>
      </c>
      <c r="H254" s="3" t="e">
        <f>_xlfn.XLOOKUP(B254,#REF!,#REF!,0)</f>
        <v>#REF!</v>
      </c>
      <c r="I254" s="3">
        <f>_xlfn.XLOOKUP(E254,[2]新店!B:B,[2]新店!E:E,0)</f>
        <v>0</v>
      </c>
      <c r="J254" s="3">
        <f>_xlfn.XLOOKUP(E254,[2]新店!B:B,[2]新店!F:F,0)</f>
        <v>0</v>
      </c>
      <c r="K254" s="4" t="e">
        <f>IF(H254="新店一阶段",LOOKUP(I254,[2]②判断标准!$M$9:$M$12,[2]②判断标准!$O$9:$O$12),0)</f>
        <v>#REF!</v>
      </c>
      <c r="L254" s="5">
        <f t="shared" si="43"/>
        <v>0</v>
      </c>
      <c r="M254" s="6">
        <f>_xlfn.XLOOKUP(E254,[2]新店!B:B,[2]新店!G:G,0)</f>
        <v>0</v>
      </c>
      <c r="N254" s="7" t="str">
        <f>LOOKUP(M254,[2]②判断标准!$M$1:$M$4,[2]②判断标准!$O$1:$O$4)</f>
        <v>同老店</v>
      </c>
      <c r="O254" s="6">
        <f>_xlfn.XLOOKUP(E254,[2]新店!B:B,[2]新店!H:H,0)</f>
        <v>0</v>
      </c>
      <c r="P254" s="6">
        <f t="shared" si="44"/>
        <v>0</v>
      </c>
      <c r="Q254" s="2">
        <f>_xlfn.XLOOKUP(E254,[2]考勤!D:D,[2]考勤!AM:AM,0)</f>
        <v>0</v>
      </c>
      <c r="R254" s="2"/>
      <c r="S254" s="2">
        <f t="shared" si="38"/>
        <v>0</v>
      </c>
      <c r="T254" s="2">
        <v>0</v>
      </c>
      <c r="U254" s="2">
        <v>0</v>
      </c>
      <c r="V254" s="2">
        <v>0</v>
      </c>
      <c r="W254" s="32">
        <f>_xlfn.XLOOKUP(E254,[2]项目数!C:C,[2]项目数!E:E,0)</f>
        <v>45120</v>
      </c>
      <c r="X254" s="32">
        <f>_xlfn.XLOOKUP(E254,[2]项目数!C:C,[2]项目数!D:D,0)</f>
        <v>21</v>
      </c>
      <c r="Y254" s="2">
        <f>_xlfn.XLOOKUP(E254,[2]项目数!C:C,[2]项目数!F:F,0)</f>
        <v>0</v>
      </c>
      <c r="Z254" s="33" t="str">
        <f t="shared" si="39"/>
        <v>不属于战队</v>
      </c>
      <c r="AA254" s="33">
        <f t="shared" si="40"/>
        <v>0</v>
      </c>
      <c r="AB254" s="2">
        <f>_xlfn.XLOOKUP(F254,[2]战队统计表!A:A,[2]战队统计表!B:B,0)</f>
        <v>0</v>
      </c>
      <c r="AC254" s="2">
        <f t="shared" si="45"/>
        <v>1</v>
      </c>
      <c r="AD254" s="8">
        <f>IF(AC254="",_xlfn.XLOOKUP(F254,[2]战队统计表!A:A,[2]战队统计表!D:D,0),0)</f>
        <v>0</v>
      </c>
      <c r="AE254" s="34">
        <f>IF(AND(E254="T区",E254="门店T区"),"",IF(AC254="",0,LOOKUP(S254,[2]②判断标准!$B$16:$B$20,[2]②判断标准!$D$16:$D$20)))</f>
        <v>0</v>
      </c>
      <c r="AF254" s="34">
        <f t="shared" si="41"/>
        <v>0</v>
      </c>
      <c r="AG254" s="9" t="e">
        <f t="shared" si="46"/>
        <v>#REF!</v>
      </c>
      <c r="AH254" s="35">
        <f t="shared" si="47"/>
        <v>0</v>
      </c>
      <c r="AI254" s="9" t="e">
        <f t="shared" si="48"/>
        <v>#REF!</v>
      </c>
      <c r="AJ254" s="36">
        <f>IF(AA254=1,IFERROR(S254/VLOOKUP(F254,[2]战队统计表!A:C,3,0),0),0)</f>
        <v>0</v>
      </c>
      <c r="AK254" s="34" t="str">
        <f t="shared" si="49"/>
        <v/>
      </c>
      <c r="AL254" s="2" t="str">
        <f>IF(D254="顾问",_xlfn.XLOOKUP(F254,[2]战队统计表!A:A,[2]战队统计表!H:H,0),"")</f>
        <v/>
      </c>
    </row>
    <row r="255" spans="1:38" s="62" customFormat="1" ht="16.5" x14ac:dyDescent="0.2">
      <c r="A255" s="28" t="s">
        <v>30</v>
      </c>
      <c r="B255" s="54">
        <v>468</v>
      </c>
      <c r="C255" s="31" t="s">
        <v>36</v>
      </c>
      <c r="D255" s="31" t="s">
        <v>36</v>
      </c>
      <c r="E255" s="54" t="s">
        <v>298</v>
      </c>
      <c r="F255" s="2" t="s">
        <v>37</v>
      </c>
      <c r="G255" s="2">
        <v>0</v>
      </c>
      <c r="H255" s="3" t="e">
        <f>_xlfn.XLOOKUP(B255,#REF!,#REF!,0)</f>
        <v>#REF!</v>
      </c>
      <c r="I255" s="3">
        <f>_xlfn.XLOOKUP(E255,[2]新店!B:B,[2]新店!E:E,0)</f>
        <v>0</v>
      </c>
      <c r="J255" s="3">
        <f>_xlfn.XLOOKUP(E255,[2]新店!B:B,[2]新店!F:F,0)</f>
        <v>0</v>
      </c>
      <c r="K255" s="4" t="e">
        <f>IF(H255="新店一阶段",LOOKUP(I255,[2]②判断标准!$M$9:$M$12,[2]②判断标准!$O$9:$O$12),0)</f>
        <v>#REF!</v>
      </c>
      <c r="L255" s="5">
        <f t="shared" si="43"/>
        <v>0</v>
      </c>
      <c r="M255" s="6">
        <f>_xlfn.XLOOKUP(E255,[2]新店!B:B,[2]新店!G:G,0)</f>
        <v>0</v>
      </c>
      <c r="N255" s="7" t="str">
        <f>LOOKUP(M255,[2]②判断标准!$M$1:$M$4,[2]②判断标准!$O$1:$O$4)</f>
        <v>同老店</v>
      </c>
      <c r="O255" s="6">
        <f>_xlfn.XLOOKUP(E255,[2]新店!B:B,[2]新店!H:H,0)</f>
        <v>0</v>
      </c>
      <c r="P255" s="6">
        <f t="shared" si="44"/>
        <v>0</v>
      </c>
      <c r="Q255" s="2">
        <f>_xlfn.XLOOKUP(E255,[2]考勤!D:D,[2]考勤!AM:AM,0)</f>
        <v>0</v>
      </c>
      <c r="R255" s="2"/>
      <c r="S255" s="2">
        <f t="shared" si="38"/>
        <v>0</v>
      </c>
      <c r="T255" s="2">
        <v>0</v>
      </c>
      <c r="U255" s="2">
        <v>0</v>
      </c>
      <c r="V255" s="2">
        <v>0</v>
      </c>
      <c r="W255" s="32">
        <f>_xlfn.XLOOKUP(E255,[2]项目数!C:C,[2]项目数!E:E,0)</f>
        <v>71858</v>
      </c>
      <c r="X255" s="32">
        <f>_xlfn.XLOOKUP(E255,[2]项目数!C:C,[2]项目数!D:D,0)</f>
        <v>23</v>
      </c>
      <c r="Y255" s="2">
        <f>_xlfn.XLOOKUP(E255,[2]项目数!C:C,[2]项目数!F:F,0)</f>
        <v>0</v>
      </c>
      <c r="Z255" s="33" t="str">
        <f t="shared" si="39"/>
        <v>不属于战队</v>
      </c>
      <c r="AA255" s="33">
        <f t="shared" si="40"/>
        <v>0</v>
      </c>
      <c r="AB255" s="2">
        <f>_xlfn.XLOOKUP(F255,[2]战队统计表!A:A,[2]战队统计表!B:B,0)</f>
        <v>0</v>
      </c>
      <c r="AC255" s="2">
        <f t="shared" si="45"/>
        <v>1</v>
      </c>
      <c r="AD255" s="8">
        <f>IF(AC255="",_xlfn.XLOOKUP(F255,[2]战队统计表!A:A,[2]战队统计表!D:D,0),0)</f>
        <v>0</v>
      </c>
      <c r="AE255" s="34">
        <f>IF(AND(E255="T区",E255="门店T区"),"",IF(AC255="",0,LOOKUP(S255,[2]②判断标准!$B$16:$B$20,[2]②判断标准!$D$16:$D$20)))</f>
        <v>0</v>
      </c>
      <c r="AF255" s="34">
        <f t="shared" si="41"/>
        <v>0</v>
      </c>
      <c r="AG255" s="9" t="e">
        <f t="shared" si="46"/>
        <v>#REF!</v>
      </c>
      <c r="AH255" s="35">
        <f t="shared" si="47"/>
        <v>0</v>
      </c>
      <c r="AI255" s="9" t="e">
        <f t="shared" si="48"/>
        <v>#REF!</v>
      </c>
      <c r="AJ255" s="36">
        <f>IF(AA255=1,IFERROR(S255/VLOOKUP(F255,[2]战队统计表!A:C,3,0),0),0)</f>
        <v>0</v>
      </c>
      <c r="AK255" s="34" t="str">
        <f t="shared" si="49"/>
        <v/>
      </c>
      <c r="AL255" s="2" t="str">
        <f>IF(D255="顾问",_xlfn.XLOOKUP(F255,[2]战队统计表!A:A,[2]战队统计表!H:H,0),"")</f>
        <v/>
      </c>
    </row>
    <row r="256" spans="1:38" s="62" customFormat="1" ht="16.5" x14ac:dyDescent="0.2">
      <c r="A256" s="28" t="s">
        <v>30</v>
      </c>
      <c r="B256" s="54" t="s">
        <v>43</v>
      </c>
      <c r="C256" s="31" t="s">
        <v>36</v>
      </c>
      <c r="D256" s="31" t="s">
        <v>36</v>
      </c>
      <c r="E256" s="54" t="s">
        <v>299</v>
      </c>
      <c r="F256" s="2" t="s">
        <v>48</v>
      </c>
      <c r="G256" s="2">
        <v>0</v>
      </c>
      <c r="H256" s="3" t="e">
        <f>_xlfn.XLOOKUP(B256,#REF!,#REF!,0)</f>
        <v>#REF!</v>
      </c>
      <c r="I256" s="3">
        <f>_xlfn.XLOOKUP(E256,[2]新店!B:B,[2]新店!E:E,0)</f>
        <v>0</v>
      </c>
      <c r="J256" s="3">
        <f>_xlfn.XLOOKUP(E256,[2]新店!B:B,[2]新店!F:F,0)</f>
        <v>0</v>
      </c>
      <c r="K256" s="4" t="e">
        <f>IF(H256="新店一阶段",LOOKUP(I256,[2]②判断标准!$M$9:$M$12,[2]②判断标准!$O$9:$O$12),0)</f>
        <v>#REF!</v>
      </c>
      <c r="L256" s="5">
        <f t="shared" si="43"/>
        <v>0</v>
      </c>
      <c r="M256" s="6">
        <f>_xlfn.XLOOKUP(E256,[2]新店!B:B,[2]新店!G:G,0)</f>
        <v>0</v>
      </c>
      <c r="N256" s="7" t="str">
        <f>LOOKUP(M256,[2]②判断标准!$M$1:$M$4,[2]②判断标准!$O$1:$O$4)</f>
        <v>同老店</v>
      </c>
      <c r="O256" s="6">
        <f>_xlfn.XLOOKUP(E256,[2]新店!B:B,[2]新店!H:H,0)</f>
        <v>0</v>
      </c>
      <c r="P256" s="6">
        <f t="shared" si="44"/>
        <v>0</v>
      </c>
      <c r="Q256" s="2">
        <f>_xlfn.XLOOKUP(E256,[2]考勤!D:D,[2]考勤!AM:AM,0)</f>
        <v>0</v>
      </c>
      <c r="R256" s="2"/>
      <c r="S256" s="2">
        <f t="shared" si="38"/>
        <v>0</v>
      </c>
      <c r="T256" s="2">
        <v>0</v>
      </c>
      <c r="U256" s="2">
        <v>0</v>
      </c>
      <c r="V256" s="2">
        <v>0</v>
      </c>
      <c r="W256" s="32">
        <f>_xlfn.XLOOKUP(E256,[2]项目数!C:C,[2]项目数!E:E,0)</f>
        <v>137913.07</v>
      </c>
      <c r="X256" s="32">
        <f>_xlfn.XLOOKUP(E256,[2]项目数!C:C,[2]项目数!D:D,0)</f>
        <v>68</v>
      </c>
      <c r="Y256" s="2">
        <f>_xlfn.XLOOKUP(E256,[2]项目数!C:C,[2]项目数!F:F,0)</f>
        <v>399</v>
      </c>
      <c r="Z256" s="33" t="str">
        <f t="shared" si="39"/>
        <v>不属于战队</v>
      </c>
      <c r="AA256" s="33">
        <f t="shared" si="40"/>
        <v>0</v>
      </c>
      <c r="AB256" s="2">
        <f>_xlfn.XLOOKUP(F256,[2]战队统计表!A:A,[2]战队统计表!B:B,0)</f>
        <v>0</v>
      </c>
      <c r="AC256" s="2">
        <f t="shared" si="45"/>
        <v>1</v>
      </c>
      <c r="AD256" s="8">
        <f>IF(AC256="",_xlfn.XLOOKUP(F256,[2]战队统计表!A:A,[2]战队统计表!D:D,0),0)</f>
        <v>0</v>
      </c>
      <c r="AE256" s="34">
        <f>IF(AND(E256="T区",E256="门店T区"),"",IF(AC256="",0,LOOKUP(S256,[2]②判断标准!$B$16:$B$20,[2]②判断标准!$D$16:$D$20)))</f>
        <v>0</v>
      </c>
      <c r="AF256" s="34">
        <f t="shared" si="41"/>
        <v>0</v>
      </c>
      <c r="AG256" s="9" t="e">
        <f t="shared" si="46"/>
        <v>#REF!</v>
      </c>
      <c r="AH256" s="35">
        <f t="shared" si="47"/>
        <v>0</v>
      </c>
      <c r="AI256" s="9" t="e">
        <f t="shared" si="48"/>
        <v>#REF!</v>
      </c>
      <c r="AJ256" s="36">
        <f>IF(AA256=1,IFERROR(S256/VLOOKUP(F256,[2]战队统计表!A:C,3,0),0),0)</f>
        <v>0</v>
      </c>
      <c r="AK256" s="34" t="str">
        <f t="shared" si="49"/>
        <v/>
      </c>
      <c r="AL256" s="2" t="str">
        <f>IF(D256="顾问",_xlfn.XLOOKUP(F256,[2]战队统计表!A:A,[2]战队统计表!H:H,0),"")</f>
        <v/>
      </c>
    </row>
    <row r="257" spans="1:38" s="62" customFormat="1" ht="16.5" x14ac:dyDescent="0.2">
      <c r="A257" s="28" t="s">
        <v>30</v>
      </c>
      <c r="B257" s="54" t="s">
        <v>56</v>
      </c>
      <c r="C257" s="31" t="s">
        <v>36</v>
      </c>
      <c r="D257" s="31" t="s">
        <v>36</v>
      </c>
      <c r="E257" s="54" t="s">
        <v>300</v>
      </c>
      <c r="F257" s="2" t="s">
        <v>61</v>
      </c>
      <c r="G257" s="2">
        <v>0</v>
      </c>
      <c r="H257" s="3" t="e">
        <f>_xlfn.XLOOKUP(B257,#REF!,#REF!,0)</f>
        <v>#REF!</v>
      </c>
      <c r="I257" s="3">
        <f>_xlfn.XLOOKUP(E257,[2]新店!B:B,[2]新店!E:E,0)</f>
        <v>0</v>
      </c>
      <c r="J257" s="3">
        <f>_xlfn.XLOOKUP(E257,[2]新店!B:B,[2]新店!F:F,0)</f>
        <v>0</v>
      </c>
      <c r="K257" s="4" t="e">
        <f>IF(H257="新店一阶段",LOOKUP(I257,[2]②判断标准!$M$9:$M$12,[2]②判断标准!$O$9:$O$12),0)</f>
        <v>#REF!</v>
      </c>
      <c r="L257" s="5">
        <f t="shared" si="43"/>
        <v>0</v>
      </c>
      <c r="M257" s="6">
        <f>_xlfn.XLOOKUP(E257,[2]新店!B:B,[2]新店!G:G,0)</f>
        <v>0</v>
      </c>
      <c r="N257" s="7" t="str">
        <f>LOOKUP(M257,[2]②判断标准!$M$1:$M$4,[2]②判断标准!$O$1:$O$4)</f>
        <v>同老店</v>
      </c>
      <c r="O257" s="6">
        <f>_xlfn.XLOOKUP(E257,[2]新店!B:B,[2]新店!H:H,0)</f>
        <v>0</v>
      </c>
      <c r="P257" s="6">
        <f t="shared" si="44"/>
        <v>0</v>
      </c>
      <c r="Q257" s="2">
        <f>_xlfn.XLOOKUP(E257,[2]考勤!D:D,[2]考勤!AM:AM,0)</f>
        <v>0</v>
      </c>
      <c r="R257" s="2"/>
      <c r="S257" s="2">
        <f t="shared" si="38"/>
        <v>0</v>
      </c>
      <c r="T257" s="2">
        <v>0</v>
      </c>
      <c r="U257" s="2">
        <v>0</v>
      </c>
      <c r="V257" s="2">
        <v>0</v>
      </c>
      <c r="W257" s="32">
        <f>_xlfn.XLOOKUP(E257,[2]项目数!C:C,[2]项目数!E:E,0)</f>
        <v>167779</v>
      </c>
      <c r="X257" s="32">
        <f>_xlfn.XLOOKUP(E257,[2]项目数!C:C,[2]项目数!D:D,0)</f>
        <v>13</v>
      </c>
      <c r="Y257" s="2">
        <f>_xlfn.XLOOKUP(E257,[2]项目数!C:C,[2]项目数!F:F,0)</f>
        <v>0</v>
      </c>
      <c r="Z257" s="33" t="str">
        <f t="shared" si="39"/>
        <v>不属于战队</v>
      </c>
      <c r="AA257" s="33">
        <f t="shared" si="40"/>
        <v>0</v>
      </c>
      <c r="AB257" s="2">
        <f>_xlfn.XLOOKUP(F257,[2]战队统计表!A:A,[2]战队统计表!B:B,0)</f>
        <v>0</v>
      </c>
      <c r="AC257" s="2">
        <f t="shared" si="45"/>
        <v>1</v>
      </c>
      <c r="AD257" s="8">
        <f>IF(AC257="",_xlfn.XLOOKUP(F257,[2]战队统计表!A:A,[2]战队统计表!D:D,0),0)</f>
        <v>0</v>
      </c>
      <c r="AE257" s="34">
        <f>IF(AND(E257="T区",E257="门店T区"),"",IF(AC257="",0,LOOKUP(S257,[2]②判断标准!$B$16:$B$20,[2]②判断标准!$D$16:$D$20)))</f>
        <v>0</v>
      </c>
      <c r="AF257" s="34">
        <f t="shared" si="41"/>
        <v>0</v>
      </c>
      <c r="AG257" s="9" t="e">
        <f t="shared" si="46"/>
        <v>#REF!</v>
      </c>
      <c r="AH257" s="35">
        <f t="shared" si="47"/>
        <v>0</v>
      </c>
      <c r="AI257" s="9" t="e">
        <f t="shared" si="48"/>
        <v>#REF!</v>
      </c>
      <c r="AJ257" s="36">
        <f>IF(AA257=1,IFERROR(S257/VLOOKUP(F257,[2]战队统计表!A:C,3,0),0),0)</f>
        <v>0</v>
      </c>
      <c r="AK257" s="34" t="str">
        <f t="shared" si="49"/>
        <v/>
      </c>
      <c r="AL257" s="2" t="str">
        <f>IF(D257="顾问",_xlfn.XLOOKUP(F257,[2]战队统计表!A:A,[2]战队统计表!H:H,0),"")</f>
        <v/>
      </c>
    </row>
    <row r="258" spans="1:38" s="62" customFormat="1" ht="16.5" x14ac:dyDescent="0.2">
      <c r="A258" s="28" t="s">
        <v>30</v>
      </c>
      <c r="B258" s="54" t="s">
        <v>66</v>
      </c>
      <c r="C258" s="31" t="s">
        <v>36</v>
      </c>
      <c r="D258" s="31" t="s">
        <v>36</v>
      </c>
      <c r="E258" s="54" t="s">
        <v>301</v>
      </c>
      <c r="F258" s="2" t="s">
        <v>302</v>
      </c>
      <c r="G258" s="2" t="s">
        <v>68</v>
      </c>
      <c r="H258" s="3" t="e">
        <f>_xlfn.XLOOKUP(B258,#REF!,#REF!,0)</f>
        <v>#REF!</v>
      </c>
      <c r="I258" s="3">
        <f>_xlfn.XLOOKUP(E258,[2]新店!B:B,[2]新店!E:E,0)</f>
        <v>0</v>
      </c>
      <c r="J258" s="3">
        <f>_xlfn.XLOOKUP(E258,[2]新店!B:B,[2]新店!F:F,0)</f>
        <v>0</v>
      </c>
      <c r="K258" s="4" t="e">
        <f>IF(H258="新店一阶段",LOOKUP(I258,[2]②判断标准!$M$9:$M$12,[2]②判断标准!$O$9:$O$12),0)</f>
        <v>#REF!</v>
      </c>
      <c r="L258" s="5">
        <f t="shared" si="43"/>
        <v>0</v>
      </c>
      <c r="M258" s="6">
        <f>_xlfn.XLOOKUP(E258,[2]新店!B:B,[2]新店!G:G,0)</f>
        <v>0</v>
      </c>
      <c r="N258" s="7" t="str">
        <f>LOOKUP(M258,[2]②判断标准!$M$1:$M$4,[2]②判断标准!$O$1:$O$4)</f>
        <v>同老店</v>
      </c>
      <c r="O258" s="6">
        <f>_xlfn.XLOOKUP(E258,[2]新店!B:B,[2]新店!H:H,0)</f>
        <v>0</v>
      </c>
      <c r="P258" s="6">
        <f t="shared" si="44"/>
        <v>0</v>
      </c>
      <c r="Q258" s="2">
        <f>_xlfn.XLOOKUP(E258,[2]考勤!D:D,[2]考勤!AM:AM,0)</f>
        <v>0</v>
      </c>
      <c r="R258" s="2"/>
      <c r="S258" s="2">
        <f t="shared" si="38"/>
        <v>0</v>
      </c>
      <c r="T258" s="2">
        <v>0</v>
      </c>
      <c r="U258" s="2">
        <v>0</v>
      </c>
      <c r="V258" s="2">
        <v>0</v>
      </c>
      <c r="W258" s="32">
        <f>_xlfn.XLOOKUP(E258,[2]项目数!C:C,[2]项目数!E:E,0)</f>
        <v>67498</v>
      </c>
      <c r="X258" s="32">
        <f>_xlfn.XLOOKUP(E258,[2]项目数!C:C,[2]项目数!D:D,0)</f>
        <v>29</v>
      </c>
      <c r="Y258" s="2">
        <f>_xlfn.XLOOKUP(E258,[2]项目数!C:C,[2]项目数!F:F,0)</f>
        <v>0</v>
      </c>
      <c r="Z258" s="33" t="str">
        <f t="shared" si="39"/>
        <v>新店</v>
      </c>
      <c r="AA258" s="33">
        <f t="shared" si="40"/>
        <v>0</v>
      </c>
      <c r="AB258" s="2">
        <f>_xlfn.XLOOKUP(F258,[2]战队统计表!A:A,[2]战队统计表!B:B,0)</f>
        <v>0</v>
      </c>
      <c r="AC258" s="2">
        <f t="shared" si="45"/>
        <v>1</v>
      </c>
      <c r="AD258" s="8">
        <f>IF(AC258="",_xlfn.XLOOKUP(F258,[2]战队统计表!A:A,[2]战队统计表!D:D,0),0)</f>
        <v>0</v>
      </c>
      <c r="AE258" s="34">
        <f>IF(AND(E258="T区",E258="门店T区"),"",IF(AC258="",0,LOOKUP(S258,[2]②判断标准!$B$16:$B$20,[2]②判断标准!$D$16:$D$20)))</f>
        <v>0</v>
      </c>
      <c r="AF258" s="34">
        <f t="shared" si="41"/>
        <v>0</v>
      </c>
      <c r="AG258" s="9" t="e">
        <f t="shared" si="46"/>
        <v>#REF!</v>
      </c>
      <c r="AH258" s="35">
        <f t="shared" si="47"/>
        <v>0</v>
      </c>
      <c r="AI258" s="9" t="e">
        <f t="shared" si="48"/>
        <v>#REF!</v>
      </c>
      <c r="AJ258" s="36">
        <f>IF(AA258=1,IFERROR(S258/VLOOKUP(F258,[2]战队统计表!A:C,3,0),0),0)</f>
        <v>0</v>
      </c>
      <c r="AK258" s="34" t="str">
        <f t="shared" si="49"/>
        <v/>
      </c>
      <c r="AL258" s="2" t="str">
        <f>IF(D258="顾问",_xlfn.XLOOKUP(F258,[2]战队统计表!A:A,[2]战队统计表!H:H,0),"")</f>
        <v/>
      </c>
    </row>
    <row r="259" spans="1:38" s="62" customFormat="1" ht="16.5" x14ac:dyDescent="0.2">
      <c r="A259" s="28" t="s">
        <v>30</v>
      </c>
      <c r="B259" s="54" t="s">
        <v>73</v>
      </c>
      <c r="C259" s="31" t="s">
        <v>36</v>
      </c>
      <c r="D259" s="31" t="s">
        <v>36</v>
      </c>
      <c r="E259" s="54" t="s">
        <v>303</v>
      </c>
      <c r="F259" s="2" t="s">
        <v>78</v>
      </c>
      <c r="G259" s="2">
        <v>0</v>
      </c>
      <c r="H259" s="3" t="e">
        <f>_xlfn.XLOOKUP(B259,#REF!,#REF!,0)</f>
        <v>#REF!</v>
      </c>
      <c r="I259" s="3">
        <f>_xlfn.XLOOKUP(E259,[2]新店!B:B,[2]新店!E:E,0)</f>
        <v>0</v>
      </c>
      <c r="J259" s="3">
        <f>_xlfn.XLOOKUP(E259,[2]新店!B:B,[2]新店!F:F,0)</f>
        <v>0</v>
      </c>
      <c r="K259" s="4" t="e">
        <f>IF(H259="新店一阶段",LOOKUP(I259,[2]②判断标准!$M$9:$M$12,[2]②判断标准!$O$9:$O$12),0)</f>
        <v>#REF!</v>
      </c>
      <c r="L259" s="5">
        <f t="shared" si="43"/>
        <v>0</v>
      </c>
      <c r="M259" s="6">
        <f>_xlfn.XLOOKUP(E259,[2]新店!B:B,[2]新店!G:G,0)</f>
        <v>0</v>
      </c>
      <c r="N259" s="7" t="str">
        <f>LOOKUP(M259,[2]②判断标准!$M$1:$M$4,[2]②判断标准!$O$1:$O$4)</f>
        <v>同老店</v>
      </c>
      <c r="O259" s="6">
        <f>_xlfn.XLOOKUP(E259,[2]新店!B:B,[2]新店!H:H,0)</f>
        <v>0</v>
      </c>
      <c r="P259" s="6">
        <f t="shared" si="44"/>
        <v>0</v>
      </c>
      <c r="Q259" s="2">
        <f>_xlfn.XLOOKUP(E259,[2]考勤!D:D,[2]考勤!AM:AM,0)</f>
        <v>0</v>
      </c>
      <c r="R259" s="2"/>
      <c r="S259" s="2">
        <f t="shared" si="38"/>
        <v>0</v>
      </c>
      <c r="T259" s="2">
        <v>0</v>
      </c>
      <c r="U259" s="2">
        <v>0</v>
      </c>
      <c r="V259" s="2">
        <v>0</v>
      </c>
      <c r="W259" s="32">
        <f>_xlfn.XLOOKUP(E259,[2]项目数!C:C,[2]项目数!E:E,0)</f>
        <v>101938</v>
      </c>
      <c r="X259" s="32">
        <f>_xlfn.XLOOKUP(E259,[2]项目数!C:C,[2]项目数!D:D,0)</f>
        <v>21</v>
      </c>
      <c r="Y259" s="2">
        <f>_xlfn.XLOOKUP(E259,[2]项目数!C:C,[2]项目数!F:F,0)</f>
        <v>0</v>
      </c>
      <c r="Z259" s="33" t="str">
        <f t="shared" si="39"/>
        <v>不属于战队</v>
      </c>
      <c r="AA259" s="33">
        <f t="shared" si="40"/>
        <v>0</v>
      </c>
      <c r="AB259" s="2">
        <f>_xlfn.XLOOKUP(F259,[2]战队统计表!A:A,[2]战队统计表!B:B,0)</f>
        <v>0</v>
      </c>
      <c r="AC259" s="2">
        <f t="shared" si="45"/>
        <v>1</v>
      </c>
      <c r="AD259" s="8">
        <f>IF(AC259="",_xlfn.XLOOKUP(F259,[2]战队统计表!A:A,[2]战队统计表!D:D,0),0)</f>
        <v>0</v>
      </c>
      <c r="AE259" s="34">
        <f>IF(AND(E259="T区",E259="门店T区"),"",IF(AC259="",0,LOOKUP(S259,[2]②判断标准!$B$16:$B$20,[2]②判断标准!$D$16:$D$20)))</f>
        <v>0</v>
      </c>
      <c r="AF259" s="34">
        <f t="shared" si="41"/>
        <v>0</v>
      </c>
      <c r="AG259" s="9" t="e">
        <f t="shared" si="46"/>
        <v>#REF!</v>
      </c>
      <c r="AH259" s="35">
        <f t="shared" si="47"/>
        <v>0</v>
      </c>
      <c r="AI259" s="9" t="e">
        <f t="shared" si="48"/>
        <v>#REF!</v>
      </c>
      <c r="AJ259" s="36">
        <f>IF(AA259=1,IFERROR(S259/VLOOKUP(F259,[2]战队统计表!A:C,3,0),0),0)</f>
        <v>0</v>
      </c>
      <c r="AK259" s="34" t="str">
        <f t="shared" si="49"/>
        <v/>
      </c>
      <c r="AL259" s="2" t="str">
        <f>IF(D259="顾问",_xlfn.XLOOKUP(F259,[2]战队统计表!A:A,[2]战队统计表!H:H,0),"")</f>
        <v/>
      </c>
    </row>
    <row r="260" spans="1:38" s="62" customFormat="1" ht="16.5" x14ac:dyDescent="0.2">
      <c r="A260" s="28" t="s">
        <v>30</v>
      </c>
      <c r="B260" s="54" t="s">
        <v>83</v>
      </c>
      <c r="C260" s="31" t="s">
        <v>36</v>
      </c>
      <c r="D260" s="31" t="s">
        <v>36</v>
      </c>
      <c r="E260" s="54" t="s">
        <v>304</v>
      </c>
      <c r="F260" s="2" t="s">
        <v>305</v>
      </c>
      <c r="G260" s="2" t="s">
        <v>68</v>
      </c>
      <c r="H260" s="3" t="e">
        <f>_xlfn.XLOOKUP(B260,#REF!,#REF!,0)</f>
        <v>#REF!</v>
      </c>
      <c r="I260" s="3">
        <f>_xlfn.XLOOKUP(E260,[2]新店!B:B,[2]新店!E:E,0)</f>
        <v>0</v>
      </c>
      <c r="J260" s="3">
        <f>_xlfn.XLOOKUP(E260,[2]新店!B:B,[2]新店!F:F,0)</f>
        <v>0</v>
      </c>
      <c r="K260" s="4" t="e">
        <f>IF(H260="新店一阶段",LOOKUP(I260,[2]②判断标准!$M$9:$M$12,[2]②判断标准!$O$9:$O$12),0)</f>
        <v>#REF!</v>
      </c>
      <c r="L260" s="5">
        <f t="shared" si="43"/>
        <v>0</v>
      </c>
      <c r="M260" s="6">
        <f>_xlfn.XLOOKUP(E260,[2]新店!B:B,[2]新店!G:G,0)</f>
        <v>0</v>
      </c>
      <c r="N260" s="7" t="str">
        <f>LOOKUP(M260,[2]②判断标准!$M$1:$M$4,[2]②判断标准!$O$1:$O$4)</f>
        <v>同老店</v>
      </c>
      <c r="O260" s="6">
        <f>_xlfn.XLOOKUP(E260,[2]新店!B:B,[2]新店!H:H,0)</f>
        <v>0</v>
      </c>
      <c r="P260" s="6">
        <f t="shared" si="44"/>
        <v>0</v>
      </c>
      <c r="Q260" s="2">
        <f>_xlfn.XLOOKUP(E260,[2]考勤!D:D,[2]考勤!AM:AM,0)</f>
        <v>0</v>
      </c>
      <c r="R260" s="2"/>
      <c r="S260" s="2">
        <f t="shared" ref="S260:S283" si="50">T260+U260+V260</f>
        <v>0</v>
      </c>
      <c r="T260" s="2">
        <v>0</v>
      </c>
      <c r="U260" s="2">
        <v>0</v>
      </c>
      <c r="V260" s="2">
        <v>0</v>
      </c>
      <c r="W260" s="32">
        <f>_xlfn.XLOOKUP(E260,[2]项目数!C:C,[2]项目数!E:E,0)</f>
        <v>17439</v>
      </c>
      <c r="X260" s="32">
        <f>_xlfn.XLOOKUP(E260,[2]项目数!C:C,[2]项目数!D:D,0)</f>
        <v>30</v>
      </c>
      <c r="Y260" s="2">
        <f>_xlfn.XLOOKUP(E260,[2]项目数!C:C,[2]项目数!F:F,0)</f>
        <v>0</v>
      </c>
      <c r="Z260" s="33" t="str">
        <f t="shared" ref="Z260:Z283" si="51">IF(G260="新店","新店",IF(C260="单人","单人",IF(OR(C260="T区",C260="单人",G260="新店"),"不属于战队",1)))</f>
        <v>新店</v>
      </c>
      <c r="AA260" s="33">
        <f t="shared" ref="AA260:AA283" si="52">IF(Z260=1,IF(Q260&gt;=20,1,0),0)</f>
        <v>0</v>
      </c>
      <c r="AB260" s="2">
        <f>_xlfn.XLOOKUP(F260,[2]战队统计表!A:A,[2]战队统计表!B:B,0)</f>
        <v>0</v>
      </c>
      <c r="AC260" s="2">
        <f t="shared" si="45"/>
        <v>1</v>
      </c>
      <c r="AD260" s="8">
        <f>IF(AC260="",_xlfn.XLOOKUP(F260,[2]战队统计表!A:A,[2]战队统计表!D:D,0),0)</f>
        <v>0</v>
      </c>
      <c r="AE260" s="34">
        <f>IF(AND(E260="T区",E260="门店T区"),"",IF(AC260="",0,LOOKUP(S260,[2]②判断标准!$B$16:$B$20,[2]②判断标准!$D$16:$D$20)))</f>
        <v>0</v>
      </c>
      <c r="AF260" s="34">
        <f t="shared" ref="AF260:AF283" si="53">AD260+AE260</f>
        <v>0</v>
      </c>
      <c r="AG260" s="9" t="e">
        <f t="shared" si="46"/>
        <v>#REF!</v>
      </c>
      <c r="AH260" s="35">
        <f t="shared" si="47"/>
        <v>0</v>
      </c>
      <c r="AI260" s="9" t="e">
        <f t="shared" si="48"/>
        <v>#REF!</v>
      </c>
      <c r="AJ260" s="36">
        <f>IF(AA260=1,IFERROR(S260/VLOOKUP(F260,[2]战队统计表!A:C,3,0),0),0)</f>
        <v>0</v>
      </c>
      <c r="AK260" s="34" t="str">
        <f t="shared" si="49"/>
        <v/>
      </c>
      <c r="AL260" s="2" t="str">
        <f>IF(D260="顾问",_xlfn.XLOOKUP(F260,[2]战队统计表!A:A,[2]战队统计表!H:H,0),"")</f>
        <v/>
      </c>
    </row>
    <row r="261" spans="1:38" s="62" customFormat="1" ht="16.5" x14ac:dyDescent="0.2">
      <c r="A261" s="28" t="s">
        <v>30</v>
      </c>
      <c r="B261" s="54" t="s">
        <v>89</v>
      </c>
      <c r="C261" s="31" t="s">
        <v>36</v>
      </c>
      <c r="D261" s="31" t="s">
        <v>36</v>
      </c>
      <c r="E261" s="54" t="s">
        <v>306</v>
      </c>
      <c r="F261" s="2" t="s">
        <v>94</v>
      </c>
      <c r="G261" s="2">
        <v>0</v>
      </c>
      <c r="H261" s="3" t="e">
        <f>_xlfn.XLOOKUP(B261,#REF!,#REF!,0)</f>
        <v>#REF!</v>
      </c>
      <c r="I261" s="3">
        <f>_xlfn.XLOOKUP(E261,[2]新店!B:B,[2]新店!E:E,0)</f>
        <v>0</v>
      </c>
      <c r="J261" s="3">
        <f>_xlfn.XLOOKUP(E261,[2]新店!B:B,[2]新店!F:F,0)</f>
        <v>0</v>
      </c>
      <c r="K261" s="4" t="e">
        <f>IF(H261="新店一阶段",LOOKUP(I261,[2]②判断标准!$M$9:$M$12,[2]②判断标准!$O$9:$O$12),0)</f>
        <v>#REF!</v>
      </c>
      <c r="L261" s="5">
        <f t="shared" ref="L261:L283" si="54">T261-J261</f>
        <v>0</v>
      </c>
      <c r="M261" s="6">
        <f>_xlfn.XLOOKUP(E261,[2]新店!B:B,[2]新店!G:G,0)</f>
        <v>0</v>
      </c>
      <c r="N261" s="7" t="str">
        <f>LOOKUP(M261,[2]②判断标准!$M$1:$M$4,[2]②判断标准!$O$1:$O$4)</f>
        <v>同老店</v>
      </c>
      <c r="O261" s="6">
        <f>_xlfn.XLOOKUP(E261,[2]新店!B:B,[2]新店!H:H,0)</f>
        <v>0</v>
      </c>
      <c r="P261" s="6">
        <f t="shared" ref="P261:P283" si="55">T261-O261</f>
        <v>0</v>
      </c>
      <c r="Q261" s="2">
        <f>_xlfn.XLOOKUP(E261,[2]考勤!D:D,[2]考勤!AM:AM,0)</f>
        <v>0</v>
      </c>
      <c r="R261" s="2"/>
      <c r="S261" s="2">
        <f t="shared" si="50"/>
        <v>0</v>
      </c>
      <c r="T261" s="2">
        <v>0</v>
      </c>
      <c r="U261" s="2">
        <v>0</v>
      </c>
      <c r="V261" s="2">
        <v>0</v>
      </c>
      <c r="W261" s="32">
        <f>_xlfn.XLOOKUP(E261,[2]项目数!C:C,[2]项目数!E:E,0)</f>
        <v>111358</v>
      </c>
      <c r="X261" s="32">
        <f>_xlfn.XLOOKUP(E261,[2]项目数!C:C,[2]项目数!D:D,0)</f>
        <v>32</v>
      </c>
      <c r="Y261" s="2">
        <f>_xlfn.XLOOKUP(E261,[2]项目数!C:C,[2]项目数!F:F,0)</f>
        <v>0</v>
      </c>
      <c r="Z261" s="33" t="str">
        <f t="shared" si="51"/>
        <v>不属于战队</v>
      </c>
      <c r="AA261" s="33">
        <f t="shared" si="52"/>
        <v>0</v>
      </c>
      <c r="AB261" s="2">
        <f>_xlfn.XLOOKUP(F261,[2]战队统计表!A:A,[2]战队统计表!B:B,0)</f>
        <v>0</v>
      </c>
      <c r="AC261" s="2">
        <f t="shared" ref="AC261:AC283" si="56">IF(OR(Z261="单人",Z261="新店",AB261&lt;=1,AA261=0),1,"")</f>
        <v>1</v>
      </c>
      <c r="AD261" s="8">
        <f>IF(AC261="",_xlfn.XLOOKUP(F261,[2]战队统计表!A:A,[2]战队统计表!D:D,0),0)</f>
        <v>0</v>
      </c>
      <c r="AE261" s="34">
        <f>IF(AND(E261="T区",E261="门店T区"),"",IF(AC261="",0,LOOKUP(S261,[2]②判断标准!$B$16:$B$20,[2]②判断标准!$D$16:$D$20)))</f>
        <v>0</v>
      </c>
      <c r="AF261" s="34">
        <f t="shared" si="53"/>
        <v>0</v>
      </c>
      <c r="AG261" s="9" t="e">
        <f t="shared" ref="AG261:AG283" si="57">IF(H261="新店一阶段",J261*K261*0.95+L261*AE261*0.95,IF(N261="同老店",IF(AND($E$4="T区",$E$4="门店T区"),"",AF261*T261*0.95),O261*N261*0.95+P261*0.95*AF261))</f>
        <v>#REF!</v>
      </c>
      <c r="AH261" s="35">
        <f t="shared" ref="AH261:AH283" si="58">IF(AND($E$4="T区",$E$4="门店T区"),"",AF261*U261*0.95*0.65)</f>
        <v>0</v>
      </c>
      <c r="AI261" s="9" t="e">
        <f t="shared" ref="AI261:AI283" si="59">AH261+AG261</f>
        <v>#REF!</v>
      </c>
      <c r="AJ261" s="36">
        <f>IF(AA261=1,IFERROR(S261/VLOOKUP(F261,[2]战队统计表!A:C,3,0),0),0)</f>
        <v>0</v>
      </c>
      <c r="AK261" s="34" t="str">
        <f t="shared" si="49"/>
        <v/>
      </c>
      <c r="AL261" s="2" t="str">
        <f>IF(D261="顾问",_xlfn.XLOOKUP(F261,[2]战队统计表!A:A,[2]战队统计表!H:H,0),"")</f>
        <v/>
      </c>
    </row>
    <row r="262" spans="1:38" s="62" customFormat="1" ht="16.5" x14ac:dyDescent="0.2">
      <c r="A262" s="28" t="s">
        <v>30</v>
      </c>
      <c r="B262" s="54" t="s">
        <v>99</v>
      </c>
      <c r="C262" s="31" t="s">
        <v>36</v>
      </c>
      <c r="D262" s="31" t="s">
        <v>36</v>
      </c>
      <c r="E262" s="54" t="s">
        <v>307</v>
      </c>
      <c r="F262" s="2" t="s">
        <v>102</v>
      </c>
      <c r="G262" s="2" t="s">
        <v>68</v>
      </c>
      <c r="H262" s="3" t="e">
        <f>_xlfn.XLOOKUP(B262,#REF!,#REF!,0)</f>
        <v>#REF!</v>
      </c>
      <c r="I262" s="3">
        <f>_xlfn.XLOOKUP(E262,[2]新店!B:B,[2]新店!E:E,0)</f>
        <v>0</v>
      </c>
      <c r="J262" s="3">
        <f>_xlfn.XLOOKUP(E262,[2]新店!B:B,[2]新店!F:F,0)</f>
        <v>0</v>
      </c>
      <c r="K262" s="4" t="e">
        <f>IF(H262="新店一阶段",LOOKUP(I262,[2]②判断标准!$M$9:$M$12,[2]②判断标准!$O$9:$O$12),0)</f>
        <v>#REF!</v>
      </c>
      <c r="L262" s="5">
        <f t="shared" si="54"/>
        <v>0</v>
      </c>
      <c r="M262" s="6">
        <f>_xlfn.XLOOKUP(E262,[2]新店!B:B,[2]新店!G:G,0)</f>
        <v>0</v>
      </c>
      <c r="N262" s="7" t="str">
        <f>LOOKUP(M262,[2]②判断标准!$M$1:$M$4,[2]②判断标准!$O$1:$O$4)</f>
        <v>同老店</v>
      </c>
      <c r="O262" s="6">
        <f>_xlfn.XLOOKUP(E262,[2]新店!B:B,[2]新店!H:H,0)</f>
        <v>0</v>
      </c>
      <c r="P262" s="6">
        <f t="shared" si="55"/>
        <v>0</v>
      </c>
      <c r="Q262" s="2">
        <f>_xlfn.XLOOKUP(E262,[2]考勤!D:D,[2]考勤!AM:AM,0)</f>
        <v>0</v>
      </c>
      <c r="R262" s="2"/>
      <c r="S262" s="2">
        <f t="shared" si="50"/>
        <v>0</v>
      </c>
      <c r="T262" s="2">
        <v>0</v>
      </c>
      <c r="U262" s="2">
        <v>0</v>
      </c>
      <c r="V262" s="2">
        <v>0</v>
      </c>
      <c r="W262" s="32">
        <f>_xlfn.XLOOKUP(E262,[2]项目数!C:C,[2]项目数!E:E,0)</f>
        <v>73624.67</v>
      </c>
      <c r="X262" s="32">
        <f>_xlfn.XLOOKUP(E262,[2]项目数!C:C,[2]项目数!D:D,0)</f>
        <v>21</v>
      </c>
      <c r="Y262" s="2">
        <f>_xlfn.XLOOKUP(E262,[2]项目数!C:C,[2]项目数!F:F,0)</f>
        <v>0</v>
      </c>
      <c r="Z262" s="33" t="str">
        <f t="shared" si="51"/>
        <v>新店</v>
      </c>
      <c r="AA262" s="33">
        <f t="shared" si="52"/>
        <v>0</v>
      </c>
      <c r="AB262" s="2">
        <f>_xlfn.XLOOKUP(F262,[2]战队统计表!A:A,[2]战队统计表!B:B,0)</f>
        <v>0</v>
      </c>
      <c r="AC262" s="2">
        <f t="shared" si="56"/>
        <v>1</v>
      </c>
      <c r="AD262" s="8">
        <f>IF(AC262="",_xlfn.XLOOKUP(F262,[2]战队统计表!A:A,[2]战队统计表!D:D,0),0)</f>
        <v>0</v>
      </c>
      <c r="AE262" s="34">
        <f>IF(AND(E262="T区",E262="门店T区"),"",IF(AC262="",0,LOOKUP(S262,[2]②判断标准!$B$16:$B$20,[2]②判断标准!$D$16:$D$20)))</f>
        <v>0</v>
      </c>
      <c r="AF262" s="34">
        <f t="shared" si="53"/>
        <v>0</v>
      </c>
      <c r="AG262" s="9" t="e">
        <f t="shared" si="57"/>
        <v>#REF!</v>
      </c>
      <c r="AH262" s="35">
        <f t="shared" si="58"/>
        <v>0</v>
      </c>
      <c r="AI262" s="9" t="e">
        <f t="shared" si="59"/>
        <v>#REF!</v>
      </c>
      <c r="AJ262" s="36">
        <f>IF(AA262=1,IFERROR(S262/VLOOKUP(F262,[2]战队统计表!A:C,3,0),0),0)</f>
        <v>0</v>
      </c>
      <c r="AK262" s="34" t="str">
        <f t="shared" si="49"/>
        <v/>
      </c>
      <c r="AL262" s="2" t="str">
        <f>IF(D262="顾问",_xlfn.XLOOKUP(F262,[2]战队统计表!A:A,[2]战队统计表!H:H,0),"")</f>
        <v/>
      </c>
    </row>
    <row r="263" spans="1:38" s="62" customFormat="1" ht="16.5" x14ac:dyDescent="0.2">
      <c r="A263" s="28" t="s">
        <v>30</v>
      </c>
      <c r="B263" s="54" t="s">
        <v>107</v>
      </c>
      <c r="C263" s="31" t="s">
        <v>36</v>
      </c>
      <c r="D263" s="31" t="s">
        <v>36</v>
      </c>
      <c r="E263" s="54" t="s">
        <v>308</v>
      </c>
      <c r="F263" s="2" t="s">
        <v>309</v>
      </c>
      <c r="G263" s="2" t="s">
        <v>68</v>
      </c>
      <c r="H263" s="3" t="e">
        <f>_xlfn.XLOOKUP(B263,#REF!,#REF!,0)</f>
        <v>#REF!</v>
      </c>
      <c r="I263" s="3">
        <f>_xlfn.XLOOKUP(E263,[2]新店!B:B,[2]新店!E:E,0)</f>
        <v>0</v>
      </c>
      <c r="J263" s="3">
        <f>_xlfn.XLOOKUP(E263,[2]新店!B:B,[2]新店!F:F,0)</f>
        <v>0</v>
      </c>
      <c r="K263" s="4" t="e">
        <f>IF(H263="新店一阶段",LOOKUP(I263,[2]②判断标准!$M$9:$M$12,[2]②判断标准!$O$9:$O$12),0)</f>
        <v>#REF!</v>
      </c>
      <c r="L263" s="5">
        <f t="shared" si="54"/>
        <v>0</v>
      </c>
      <c r="M263" s="6">
        <f>_xlfn.XLOOKUP(E263,[2]新店!B:B,[2]新店!G:G,0)</f>
        <v>0</v>
      </c>
      <c r="N263" s="7" t="str">
        <f>LOOKUP(M263,[2]②判断标准!$M$1:$M$4,[2]②判断标准!$O$1:$O$4)</f>
        <v>同老店</v>
      </c>
      <c r="O263" s="6">
        <f>_xlfn.XLOOKUP(E263,[2]新店!B:B,[2]新店!H:H,0)</f>
        <v>0</v>
      </c>
      <c r="P263" s="6">
        <f t="shared" si="55"/>
        <v>0</v>
      </c>
      <c r="Q263" s="2">
        <f>_xlfn.XLOOKUP(E263,[2]考勤!D:D,[2]考勤!AM:AM,0)</f>
        <v>0</v>
      </c>
      <c r="R263" s="2"/>
      <c r="S263" s="2">
        <f t="shared" si="50"/>
        <v>0</v>
      </c>
      <c r="T263" s="2">
        <v>0</v>
      </c>
      <c r="U263" s="2">
        <v>0</v>
      </c>
      <c r="V263" s="2">
        <v>0</v>
      </c>
      <c r="W263" s="32">
        <f>_xlfn.XLOOKUP(E263,[2]项目数!C:C,[2]项目数!E:E,0)</f>
        <v>18120</v>
      </c>
      <c r="X263" s="32">
        <f>_xlfn.XLOOKUP(E263,[2]项目数!C:C,[2]项目数!D:D,0)</f>
        <v>12</v>
      </c>
      <c r="Y263" s="2">
        <f>_xlfn.XLOOKUP(E263,[2]项目数!C:C,[2]项目数!F:F,0)</f>
        <v>0</v>
      </c>
      <c r="Z263" s="33" t="str">
        <f t="shared" si="51"/>
        <v>新店</v>
      </c>
      <c r="AA263" s="33">
        <f t="shared" si="52"/>
        <v>0</v>
      </c>
      <c r="AB263" s="2">
        <f>_xlfn.XLOOKUP(F263,[2]战队统计表!A:A,[2]战队统计表!B:B,0)</f>
        <v>0</v>
      </c>
      <c r="AC263" s="2">
        <f t="shared" si="56"/>
        <v>1</v>
      </c>
      <c r="AD263" s="8">
        <f>IF(AC263="",_xlfn.XLOOKUP(F263,[2]战队统计表!A:A,[2]战队统计表!D:D,0),0)</f>
        <v>0</v>
      </c>
      <c r="AE263" s="34">
        <f>IF(AND(E263="T区",E263="门店T区"),"",IF(AC263="",0,LOOKUP(S263,[2]②判断标准!$B$16:$B$20,[2]②判断标准!$D$16:$D$20)))</f>
        <v>0</v>
      </c>
      <c r="AF263" s="34">
        <f t="shared" si="53"/>
        <v>0</v>
      </c>
      <c r="AG263" s="9" t="e">
        <f t="shared" si="57"/>
        <v>#REF!</v>
      </c>
      <c r="AH263" s="35">
        <f t="shared" si="58"/>
        <v>0</v>
      </c>
      <c r="AI263" s="9" t="e">
        <f t="shared" si="59"/>
        <v>#REF!</v>
      </c>
      <c r="AJ263" s="36">
        <f>IF(AA263=1,IFERROR(S263/VLOOKUP(F263,[2]战队统计表!A:C,3,0),0),0)</f>
        <v>0</v>
      </c>
      <c r="AK263" s="34" t="str">
        <f t="shared" si="49"/>
        <v/>
      </c>
      <c r="AL263" s="2" t="str">
        <f>IF(D263="顾问",_xlfn.XLOOKUP(F263,[2]战队统计表!A:A,[2]战队统计表!H:H,0),"")</f>
        <v/>
      </c>
    </row>
    <row r="264" spans="1:38" s="62" customFormat="1" ht="16.5" x14ac:dyDescent="0.2">
      <c r="A264" s="28" t="s">
        <v>30</v>
      </c>
      <c r="B264" s="54" t="s">
        <v>113</v>
      </c>
      <c r="C264" s="31" t="s">
        <v>36</v>
      </c>
      <c r="D264" s="31" t="s">
        <v>36</v>
      </c>
      <c r="E264" s="54" t="s">
        <v>310</v>
      </c>
      <c r="F264" s="2" t="s">
        <v>118</v>
      </c>
      <c r="G264" s="2">
        <v>0</v>
      </c>
      <c r="H264" s="3" t="e">
        <f>_xlfn.XLOOKUP(B264,#REF!,#REF!,0)</f>
        <v>#REF!</v>
      </c>
      <c r="I264" s="3">
        <f>_xlfn.XLOOKUP(E264,[2]新店!B:B,[2]新店!E:E,0)</f>
        <v>0</v>
      </c>
      <c r="J264" s="3">
        <f>_xlfn.XLOOKUP(E264,[2]新店!B:B,[2]新店!F:F,0)</f>
        <v>0</v>
      </c>
      <c r="K264" s="4" t="e">
        <f>IF(H264="新店一阶段",LOOKUP(I264,[2]②判断标准!$M$9:$M$12,[2]②判断标准!$O$9:$O$12),0)</f>
        <v>#REF!</v>
      </c>
      <c r="L264" s="5">
        <f t="shared" si="54"/>
        <v>0</v>
      </c>
      <c r="M264" s="6">
        <f>_xlfn.XLOOKUP(E264,[2]新店!B:B,[2]新店!G:G,0)</f>
        <v>0</v>
      </c>
      <c r="N264" s="7" t="str">
        <f>LOOKUP(M264,[2]②判断标准!$M$1:$M$4,[2]②判断标准!$O$1:$O$4)</f>
        <v>同老店</v>
      </c>
      <c r="O264" s="6">
        <f>_xlfn.XLOOKUP(E264,[2]新店!B:B,[2]新店!H:H,0)</f>
        <v>0</v>
      </c>
      <c r="P264" s="6">
        <f t="shared" si="55"/>
        <v>0</v>
      </c>
      <c r="Q264" s="2">
        <f>_xlfn.XLOOKUP(E264,[2]考勤!D:D,[2]考勤!AM:AM,0)</f>
        <v>0</v>
      </c>
      <c r="R264" s="2"/>
      <c r="S264" s="2">
        <f t="shared" si="50"/>
        <v>0</v>
      </c>
      <c r="T264" s="2">
        <v>0</v>
      </c>
      <c r="U264" s="2">
        <v>0</v>
      </c>
      <c r="V264" s="2">
        <v>0</v>
      </c>
      <c r="W264" s="32">
        <f>_xlfn.XLOOKUP(E264,[2]项目数!C:C,[2]项目数!E:E,0)</f>
        <v>133004</v>
      </c>
      <c r="X264" s="32">
        <f>_xlfn.XLOOKUP(E264,[2]项目数!C:C,[2]项目数!D:D,0)</f>
        <v>28</v>
      </c>
      <c r="Y264" s="2">
        <f>_xlfn.XLOOKUP(E264,[2]项目数!C:C,[2]项目数!F:F,0)</f>
        <v>0</v>
      </c>
      <c r="Z264" s="33" t="str">
        <f t="shared" si="51"/>
        <v>不属于战队</v>
      </c>
      <c r="AA264" s="33">
        <f t="shared" si="52"/>
        <v>0</v>
      </c>
      <c r="AB264" s="2">
        <f>_xlfn.XLOOKUP(F264,[2]战队统计表!A:A,[2]战队统计表!B:B,0)</f>
        <v>0</v>
      </c>
      <c r="AC264" s="2">
        <f t="shared" si="56"/>
        <v>1</v>
      </c>
      <c r="AD264" s="8">
        <f>IF(AC264="",_xlfn.XLOOKUP(F264,[2]战队统计表!A:A,[2]战队统计表!D:D,0),0)</f>
        <v>0</v>
      </c>
      <c r="AE264" s="34">
        <f>IF(AND(E264="T区",E264="门店T区"),"",IF(AC264="",0,LOOKUP(S264,[2]②判断标准!$B$16:$B$20,[2]②判断标准!$D$16:$D$20)))</f>
        <v>0</v>
      </c>
      <c r="AF264" s="34">
        <f t="shared" si="53"/>
        <v>0</v>
      </c>
      <c r="AG264" s="9" t="e">
        <f t="shared" si="57"/>
        <v>#REF!</v>
      </c>
      <c r="AH264" s="35">
        <f t="shared" si="58"/>
        <v>0</v>
      </c>
      <c r="AI264" s="9" t="e">
        <f t="shared" si="59"/>
        <v>#REF!</v>
      </c>
      <c r="AJ264" s="36">
        <f>IF(AA264=1,IFERROR(S264/VLOOKUP(F264,[2]战队统计表!A:C,3,0),0),0)</f>
        <v>0</v>
      </c>
      <c r="AK264" s="34" t="str">
        <f t="shared" si="49"/>
        <v/>
      </c>
      <c r="AL264" s="2" t="str">
        <f>IF(D264="顾问",_xlfn.XLOOKUP(F264,[2]战队统计表!A:A,[2]战队统计表!H:H,0),"")</f>
        <v/>
      </c>
    </row>
    <row r="265" spans="1:38" s="62" customFormat="1" ht="16.5" x14ac:dyDescent="0.2">
      <c r="A265" s="28" t="s">
        <v>30</v>
      </c>
      <c r="B265" s="54" t="s">
        <v>124</v>
      </c>
      <c r="C265" s="31" t="s">
        <v>36</v>
      </c>
      <c r="D265" s="31" t="s">
        <v>36</v>
      </c>
      <c r="E265" s="54" t="s">
        <v>311</v>
      </c>
      <c r="F265" s="2" t="s">
        <v>128</v>
      </c>
      <c r="G265" s="2">
        <v>0</v>
      </c>
      <c r="H265" s="3" t="e">
        <f>_xlfn.XLOOKUP(B265,#REF!,#REF!,0)</f>
        <v>#REF!</v>
      </c>
      <c r="I265" s="3">
        <f>_xlfn.XLOOKUP(E265,[2]新店!B:B,[2]新店!E:E,0)</f>
        <v>0</v>
      </c>
      <c r="J265" s="3">
        <f>_xlfn.XLOOKUP(E265,[2]新店!B:B,[2]新店!F:F,0)</f>
        <v>0</v>
      </c>
      <c r="K265" s="4" t="e">
        <f>IF(H265="新店一阶段",LOOKUP(I265,[2]②判断标准!$M$9:$M$12,[2]②判断标准!$O$9:$O$12),0)</f>
        <v>#REF!</v>
      </c>
      <c r="L265" s="5">
        <f t="shared" si="54"/>
        <v>0</v>
      </c>
      <c r="M265" s="6">
        <f>_xlfn.XLOOKUP(E265,[2]新店!B:B,[2]新店!G:G,0)</f>
        <v>0</v>
      </c>
      <c r="N265" s="7" t="str">
        <f>LOOKUP(M265,[2]②判断标准!$M$1:$M$4,[2]②判断标准!$O$1:$O$4)</f>
        <v>同老店</v>
      </c>
      <c r="O265" s="6">
        <f>_xlfn.XLOOKUP(E265,[2]新店!B:B,[2]新店!H:H,0)</f>
        <v>0</v>
      </c>
      <c r="P265" s="6">
        <f t="shared" si="55"/>
        <v>0</v>
      </c>
      <c r="Q265" s="2">
        <f>_xlfn.XLOOKUP(E265,[2]考勤!D:D,[2]考勤!AM:AM,0)</f>
        <v>0</v>
      </c>
      <c r="R265" s="2"/>
      <c r="S265" s="2">
        <f t="shared" si="50"/>
        <v>0</v>
      </c>
      <c r="T265" s="2">
        <v>0</v>
      </c>
      <c r="U265" s="2">
        <v>0</v>
      </c>
      <c r="V265" s="2">
        <v>0</v>
      </c>
      <c r="W265" s="32">
        <f>_xlfn.XLOOKUP(E265,[2]项目数!C:C,[2]项目数!E:E,0)</f>
        <v>98176.06</v>
      </c>
      <c r="X265" s="32">
        <f>_xlfn.XLOOKUP(E265,[2]项目数!C:C,[2]项目数!D:D,0)</f>
        <v>16</v>
      </c>
      <c r="Y265" s="2">
        <f>_xlfn.XLOOKUP(E265,[2]项目数!C:C,[2]项目数!F:F,0)</f>
        <v>12</v>
      </c>
      <c r="Z265" s="33" t="str">
        <f t="shared" si="51"/>
        <v>不属于战队</v>
      </c>
      <c r="AA265" s="33">
        <f t="shared" si="52"/>
        <v>0</v>
      </c>
      <c r="AB265" s="2">
        <f>_xlfn.XLOOKUP(F265,[2]战队统计表!A:A,[2]战队统计表!B:B,0)</f>
        <v>0</v>
      </c>
      <c r="AC265" s="2">
        <f t="shared" si="56"/>
        <v>1</v>
      </c>
      <c r="AD265" s="8">
        <f>IF(AC265="",_xlfn.XLOOKUP(F265,[2]战队统计表!A:A,[2]战队统计表!D:D,0),0)</f>
        <v>0</v>
      </c>
      <c r="AE265" s="34">
        <f>IF(AND(E265="T区",E265="门店T区"),"",IF(AC265="",0,LOOKUP(S265,[2]②判断标准!$B$16:$B$20,[2]②判断标准!$D$16:$D$20)))</f>
        <v>0</v>
      </c>
      <c r="AF265" s="34">
        <f t="shared" si="53"/>
        <v>0</v>
      </c>
      <c r="AG265" s="9" t="e">
        <f t="shared" si="57"/>
        <v>#REF!</v>
      </c>
      <c r="AH265" s="35">
        <f t="shared" si="58"/>
        <v>0</v>
      </c>
      <c r="AI265" s="9" t="e">
        <f t="shared" si="59"/>
        <v>#REF!</v>
      </c>
      <c r="AJ265" s="36">
        <f>IF(AA265=1,IFERROR(S265/VLOOKUP(F265,[2]战队统计表!A:C,3,0),0),0)</f>
        <v>0</v>
      </c>
      <c r="AK265" s="34" t="str">
        <f t="shared" si="49"/>
        <v/>
      </c>
      <c r="AL265" s="2" t="str">
        <f>IF(D265="顾问",_xlfn.XLOOKUP(F265,[2]战队统计表!A:A,[2]战队统计表!H:H,0),"")</f>
        <v/>
      </c>
    </row>
    <row r="266" spans="1:38" s="62" customFormat="1" ht="16.5" x14ac:dyDescent="0.2">
      <c r="A266" s="28" t="s">
        <v>30</v>
      </c>
      <c r="B266" s="54" t="s">
        <v>133</v>
      </c>
      <c r="C266" s="31" t="s">
        <v>36</v>
      </c>
      <c r="D266" s="31" t="s">
        <v>36</v>
      </c>
      <c r="E266" s="54" t="s">
        <v>312</v>
      </c>
      <c r="F266" s="2" t="s">
        <v>138</v>
      </c>
      <c r="G266" s="2">
        <v>0</v>
      </c>
      <c r="H266" s="3" t="e">
        <f>_xlfn.XLOOKUP(B266,#REF!,#REF!,0)</f>
        <v>#REF!</v>
      </c>
      <c r="I266" s="3">
        <f>_xlfn.XLOOKUP(E266,[2]新店!B:B,[2]新店!E:E,0)</f>
        <v>0</v>
      </c>
      <c r="J266" s="3">
        <f>_xlfn.XLOOKUP(E266,[2]新店!B:B,[2]新店!F:F,0)</f>
        <v>0</v>
      </c>
      <c r="K266" s="4" t="e">
        <f>IF(H266="新店一阶段",LOOKUP(I266,[2]②判断标准!$M$9:$M$12,[2]②判断标准!$O$9:$O$12),0)</f>
        <v>#REF!</v>
      </c>
      <c r="L266" s="5">
        <f t="shared" si="54"/>
        <v>0</v>
      </c>
      <c r="M266" s="6">
        <f>_xlfn.XLOOKUP(E266,[2]新店!B:B,[2]新店!G:G,0)</f>
        <v>0</v>
      </c>
      <c r="N266" s="7" t="str">
        <f>LOOKUP(M266,[2]②判断标准!$M$1:$M$4,[2]②判断标准!$O$1:$O$4)</f>
        <v>同老店</v>
      </c>
      <c r="O266" s="6">
        <f>_xlfn.XLOOKUP(E266,[2]新店!B:B,[2]新店!H:H,0)</f>
        <v>0</v>
      </c>
      <c r="P266" s="6">
        <f t="shared" si="55"/>
        <v>0</v>
      </c>
      <c r="Q266" s="2">
        <f>_xlfn.XLOOKUP(E266,[2]考勤!D:D,[2]考勤!AM:AM,0)</f>
        <v>0</v>
      </c>
      <c r="R266" s="2"/>
      <c r="S266" s="2">
        <f t="shared" si="50"/>
        <v>0</v>
      </c>
      <c r="T266" s="2">
        <v>0</v>
      </c>
      <c r="U266" s="2">
        <v>0</v>
      </c>
      <c r="V266" s="2">
        <v>0</v>
      </c>
      <c r="W266" s="32">
        <f>_xlfn.XLOOKUP(E266,[2]项目数!C:C,[2]项目数!E:E,0)</f>
        <v>189157</v>
      </c>
      <c r="X266" s="32">
        <f>_xlfn.XLOOKUP(E266,[2]项目数!C:C,[2]项目数!D:D,0)</f>
        <v>20</v>
      </c>
      <c r="Y266" s="2">
        <f>_xlfn.XLOOKUP(E266,[2]项目数!C:C,[2]项目数!F:F,0)</f>
        <v>0</v>
      </c>
      <c r="Z266" s="33" t="str">
        <f t="shared" si="51"/>
        <v>不属于战队</v>
      </c>
      <c r="AA266" s="33">
        <f t="shared" si="52"/>
        <v>0</v>
      </c>
      <c r="AB266" s="2">
        <f>_xlfn.XLOOKUP(F266,[2]战队统计表!A:A,[2]战队统计表!B:B,0)</f>
        <v>0</v>
      </c>
      <c r="AC266" s="2">
        <f t="shared" si="56"/>
        <v>1</v>
      </c>
      <c r="AD266" s="8">
        <f>IF(AC266="",_xlfn.XLOOKUP(F266,[2]战队统计表!A:A,[2]战队统计表!D:D,0),0)</f>
        <v>0</v>
      </c>
      <c r="AE266" s="34">
        <f>IF(AND(E266="T区",E266="门店T区"),"",IF(AC266="",0,LOOKUP(S266,[2]②判断标准!$B$16:$B$20,[2]②判断标准!$D$16:$D$20)))</f>
        <v>0</v>
      </c>
      <c r="AF266" s="34">
        <f t="shared" si="53"/>
        <v>0</v>
      </c>
      <c r="AG266" s="9" t="e">
        <f t="shared" si="57"/>
        <v>#REF!</v>
      </c>
      <c r="AH266" s="35">
        <f t="shared" si="58"/>
        <v>0</v>
      </c>
      <c r="AI266" s="9" t="e">
        <f t="shared" si="59"/>
        <v>#REF!</v>
      </c>
      <c r="AJ266" s="36">
        <f>IF(AA266=1,IFERROR(S266/VLOOKUP(F266,[2]战队统计表!A:C,3,0),0),0)</f>
        <v>0</v>
      </c>
      <c r="AK266" s="34" t="str">
        <f t="shared" si="49"/>
        <v/>
      </c>
      <c r="AL266" s="2" t="str">
        <f>IF(D266="顾问",_xlfn.XLOOKUP(F266,[2]战队统计表!A:A,[2]战队统计表!H:H,0),"")</f>
        <v/>
      </c>
    </row>
    <row r="267" spans="1:38" s="62" customFormat="1" ht="16.5" x14ac:dyDescent="0.2">
      <c r="A267" s="28" t="s">
        <v>30</v>
      </c>
      <c r="B267" s="54" t="s">
        <v>143</v>
      </c>
      <c r="C267" s="31" t="s">
        <v>36</v>
      </c>
      <c r="D267" s="31" t="s">
        <v>36</v>
      </c>
      <c r="E267" s="54" t="s">
        <v>313</v>
      </c>
      <c r="F267" s="2" t="s">
        <v>148</v>
      </c>
      <c r="G267" s="2">
        <v>0</v>
      </c>
      <c r="H267" s="3" t="e">
        <f>_xlfn.XLOOKUP(B267,#REF!,#REF!,0)</f>
        <v>#REF!</v>
      </c>
      <c r="I267" s="3">
        <f>_xlfn.XLOOKUP(E267,[2]新店!B:B,[2]新店!E:E,0)</f>
        <v>0</v>
      </c>
      <c r="J267" s="3">
        <f>_xlfn.XLOOKUP(E267,[2]新店!B:B,[2]新店!F:F,0)</f>
        <v>0</v>
      </c>
      <c r="K267" s="4" t="e">
        <f>IF(H267="新店一阶段",LOOKUP(I267,[2]②判断标准!$M$9:$M$12,[2]②判断标准!$O$9:$O$12),0)</f>
        <v>#REF!</v>
      </c>
      <c r="L267" s="5">
        <f t="shared" si="54"/>
        <v>0</v>
      </c>
      <c r="M267" s="6">
        <f>_xlfn.XLOOKUP(E267,[2]新店!B:B,[2]新店!G:G,0)</f>
        <v>0</v>
      </c>
      <c r="N267" s="7" t="str">
        <f>LOOKUP(M267,[2]②判断标准!$M$1:$M$4,[2]②判断标准!$O$1:$O$4)</f>
        <v>同老店</v>
      </c>
      <c r="O267" s="6">
        <f>_xlfn.XLOOKUP(E267,[2]新店!B:B,[2]新店!H:H,0)</f>
        <v>0</v>
      </c>
      <c r="P267" s="6">
        <f t="shared" si="55"/>
        <v>0</v>
      </c>
      <c r="Q267" s="2">
        <f>_xlfn.XLOOKUP(E267,[2]考勤!D:D,[2]考勤!AM:AM,0)</f>
        <v>0</v>
      </c>
      <c r="R267" s="2"/>
      <c r="S267" s="2">
        <f t="shared" si="50"/>
        <v>0</v>
      </c>
      <c r="T267" s="2">
        <v>0</v>
      </c>
      <c r="U267" s="2">
        <v>0</v>
      </c>
      <c r="V267" s="2">
        <v>0</v>
      </c>
      <c r="W267" s="32">
        <f>_xlfn.XLOOKUP(E267,[2]项目数!C:C,[2]项目数!E:E,0)</f>
        <v>111140.13</v>
      </c>
      <c r="X267" s="32">
        <f>_xlfn.XLOOKUP(E267,[2]项目数!C:C,[2]项目数!D:D,0)</f>
        <v>53</v>
      </c>
      <c r="Y267" s="2">
        <f>_xlfn.XLOOKUP(E267,[2]项目数!C:C,[2]项目数!F:F,0)</f>
        <v>0</v>
      </c>
      <c r="Z267" s="33" t="str">
        <f t="shared" si="51"/>
        <v>不属于战队</v>
      </c>
      <c r="AA267" s="33">
        <f t="shared" si="52"/>
        <v>0</v>
      </c>
      <c r="AB267" s="2">
        <f>_xlfn.XLOOKUP(F267,[2]战队统计表!A:A,[2]战队统计表!B:B,0)</f>
        <v>0</v>
      </c>
      <c r="AC267" s="2">
        <f t="shared" si="56"/>
        <v>1</v>
      </c>
      <c r="AD267" s="8">
        <f>IF(AC267="",_xlfn.XLOOKUP(F267,[2]战队统计表!A:A,[2]战队统计表!D:D,0),0)</f>
        <v>0</v>
      </c>
      <c r="AE267" s="34">
        <f>IF(AND(E267="T区",E267="门店T区"),"",IF(AC267="",0,LOOKUP(S267,[2]②判断标准!$B$16:$B$20,[2]②判断标准!$D$16:$D$20)))</f>
        <v>0</v>
      </c>
      <c r="AF267" s="34">
        <f t="shared" si="53"/>
        <v>0</v>
      </c>
      <c r="AG267" s="9" t="e">
        <f t="shared" si="57"/>
        <v>#REF!</v>
      </c>
      <c r="AH267" s="35">
        <f t="shared" si="58"/>
        <v>0</v>
      </c>
      <c r="AI267" s="9" t="e">
        <f t="shared" si="59"/>
        <v>#REF!</v>
      </c>
      <c r="AJ267" s="36">
        <f>IF(AA267=1,IFERROR(S267/VLOOKUP(F267,[2]战队统计表!A:C,3,0),0),0)</f>
        <v>0</v>
      </c>
      <c r="AK267" s="34" t="str">
        <f t="shared" si="49"/>
        <v/>
      </c>
      <c r="AL267" s="2" t="str">
        <f>IF(D267="顾问",_xlfn.XLOOKUP(F267,[2]战队统计表!A:A,[2]战队统计表!H:H,0),"")</f>
        <v/>
      </c>
    </row>
    <row r="268" spans="1:38" s="62" customFormat="1" ht="16.5" x14ac:dyDescent="0.2">
      <c r="A268" s="28" t="s">
        <v>30</v>
      </c>
      <c r="B268" s="54" t="s">
        <v>152</v>
      </c>
      <c r="C268" s="31" t="s">
        <v>36</v>
      </c>
      <c r="D268" s="31" t="s">
        <v>36</v>
      </c>
      <c r="E268" s="54" t="s">
        <v>314</v>
      </c>
      <c r="F268" s="2" t="s">
        <v>156</v>
      </c>
      <c r="G268" s="2">
        <v>0</v>
      </c>
      <c r="H268" s="3" t="e">
        <f>_xlfn.XLOOKUP(B268,#REF!,#REF!,0)</f>
        <v>#REF!</v>
      </c>
      <c r="I268" s="3">
        <f>_xlfn.XLOOKUP(E268,[2]新店!B:B,[2]新店!E:E,0)</f>
        <v>0</v>
      </c>
      <c r="J268" s="3">
        <f>_xlfn.XLOOKUP(E268,[2]新店!B:B,[2]新店!F:F,0)</f>
        <v>0</v>
      </c>
      <c r="K268" s="4" t="e">
        <f>IF(H268="新店一阶段",LOOKUP(I268,[2]②判断标准!$M$9:$M$12,[2]②判断标准!$O$9:$O$12),0)</f>
        <v>#REF!</v>
      </c>
      <c r="L268" s="5">
        <f t="shared" si="54"/>
        <v>0</v>
      </c>
      <c r="M268" s="6">
        <f>_xlfn.XLOOKUP(E268,[2]新店!B:B,[2]新店!G:G,0)</f>
        <v>0</v>
      </c>
      <c r="N268" s="7" t="str">
        <f>LOOKUP(M268,[2]②判断标准!$M$1:$M$4,[2]②判断标准!$O$1:$O$4)</f>
        <v>同老店</v>
      </c>
      <c r="O268" s="6">
        <f>_xlfn.XLOOKUP(E268,[2]新店!B:B,[2]新店!H:H,0)</f>
        <v>0</v>
      </c>
      <c r="P268" s="6">
        <f t="shared" si="55"/>
        <v>0</v>
      </c>
      <c r="Q268" s="2">
        <f>_xlfn.XLOOKUP(E268,[2]考勤!D:D,[2]考勤!AM:AM,0)</f>
        <v>0</v>
      </c>
      <c r="R268" s="2"/>
      <c r="S268" s="2">
        <f t="shared" si="50"/>
        <v>0</v>
      </c>
      <c r="T268" s="2">
        <v>0</v>
      </c>
      <c r="U268" s="2">
        <v>0</v>
      </c>
      <c r="V268" s="2">
        <v>0</v>
      </c>
      <c r="W268" s="32">
        <f>_xlfn.XLOOKUP(E268,[2]项目数!C:C,[2]项目数!E:E,0)</f>
        <v>135713.01</v>
      </c>
      <c r="X268" s="32">
        <f>_xlfn.XLOOKUP(E268,[2]项目数!C:C,[2]项目数!D:D,0)</f>
        <v>34</v>
      </c>
      <c r="Y268" s="2">
        <f>_xlfn.XLOOKUP(E268,[2]项目数!C:C,[2]项目数!F:F,0)</f>
        <v>0</v>
      </c>
      <c r="Z268" s="33" t="str">
        <f t="shared" si="51"/>
        <v>不属于战队</v>
      </c>
      <c r="AA268" s="33">
        <f t="shared" si="52"/>
        <v>0</v>
      </c>
      <c r="AB268" s="2">
        <f>_xlfn.XLOOKUP(F268,[2]战队统计表!A:A,[2]战队统计表!B:B,0)</f>
        <v>0</v>
      </c>
      <c r="AC268" s="2">
        <f t="shared" si="56"/>
        <v>1</v>
      </c>
      <c r="AD268" s="8">
        <f>IF(AC268="",_xlfn.XLOOKUP(F268,[2]战队统计表!A:A,[2]战队统计表!D:D,0),0)</f>
        <v>0</v>
      </c>
      <c r="AE268" s="34">
        <f>IF(AND(E268="T区",E268="门店T区"),"",IF(AC268="",0,LOOKUP(S268,[2]②判断标准!$B$16:$B$20,[2]②判断标准!$D$16:$D$20)))</f>
        <v>0</v>
      </c>
      <c r="AF268" s="34">
        <f t="shared" si="53"/>
        <v>0</v>
      </c>
      <c r="AG268" s="9" t="e">
        <f t="shared" si="57"/>
        <v>#REF!</v>
      </c>
      <c r="AH268" s="35">
        <f t="shared" si="58"/>
        <v>0</v>
      </c>
      <c r="AI268" s="9" t="e">
        <f t="shared" si="59"/>
        <v>#REF!</v>
      </c>
      <c r="AJ268" s="36">
        <f>IF(AA268=1,IFERROR(S268/VLOOKUP(F268,[2]战队统计表!A:C,3,0),0),0)</f>
        <v>0</v>
      </c>
      <c r="AK268" s="34" t="str">
        <f t="shared" si="49"/>
        <v/>
      </c>
      <c r="AL268" s="2" t="str">
        <f>IF(D268="顾问",_xlfn.XLOOKUP(F268,[2]战队统计表!A:A,[2]战队统计表!H:H,0),"")</f>
        <v/>
      </c>
    </row>
    <row r="269" spans="1:38" s="62" customFormat="1" ht="16.5" x14ac:dyDescent="0.2">
      <c r="A269" s="28" t="s">
        <v>30</v>
      </c>
      <c r="B269" s="54" t="s">
        <v>162</v>
      </c>
      <c r="C269" s="31" t="s">
        <v>36</v>
      </c>
      <c r="D269" s="31" t="s">
        <v>36</v>
      </c>
      <c r="E269" s="54" t="s">
        <v>315</v>
      </c>
      <c r="F269" s="2" t="s">
        <v>166</v>
      </c>
      <c r="G269" s="2">
        <v>0</v>
      </c>
      <c r="H269" s="3" t="e">
        <f>_xlfn.XLOOKUP(B269,#REF!,#REF!,0)</f>
        <v>#REF!</v>
      </c>
      <c r="I269" s="3">
        <f>_xlfn.XLOOKUP(E269,[2]新店!B:B,[2]新店!E:E,0)</f>
        <v>0</v>
      </c>
      <c r="J269" s="3">
        <f>_xlfn.XLOOKUP(E269,[2]新店!B:B,[2]新店!F:F,0)</f>
        <v>0</v>
      </c>
      <c r="K269" s="4" t="e">
        <f>IF(H269="新店一阶段",LOOKUP(I269,[2]②判断标准!$M$9:$M$12,[2]②判断标准!$O$9:$O$12),0)</f>
        <v>#REF!</v>
      </c>
      <c r="L269" s="5">
        <f t="shared" si="54"/>
        <v>0</v>
      </c>
      <c r="M269" s="6">
        <f>_xlfn.XLOOKUP(E269,[2]新店!B:B,[2]新店!G:G,0)</f>
        <v>0</v>
      </c>
      <c r="N269" s="7" t="str">
        <f>LOOKUP(M269,[2]②判断标准!$M$1:$M$4,[2]②判断标准!$O$1:$O$4)</f>
        <v>同老店</v>
      </c>
      <c r="O269" s="6">
        <f>_xlfn.XLOOKUP(E269,[2]新店!B:B,[2]新店!H:H,0)</f>
        <v>0</v>
      </c>
      <c r="P269" s="6">
        <f t="shared" si="55"/>
        <v>0</v>
      </c>
      <c r="Q269" s="2">
        <f>_xlfn.XLOOKUP(E269,[2]考勤!D:D,[2]考勤!AM:AM,0)</f>
        <v>0</v>
      </c>
      <c r="R269" s="2"/>
      <c r="S269" s="2">
        <f t="shared" si="50"/>
        <v>0</v>
      </c>
      <c r="T269" s="2">
        <v>0</v>
      </c>
      <c r="U269" s="2">
        <v>0</v>
      </c>
      <c r="V269" s="2">
        <v>0</v>
      </c>
      <c r="W269" s="32">
        <f>_xlfn.XLOOKUP(E269,[2]项目数!C:C,[2]项目数!E:E,0)</f>
        <v>163440</v>
      </c>
      <c r="X269" s="32">
        <f>_xlfn.XLOOKUP(E269,[2]项目数!C:C,[2]项目数!D:D,0)</f>
        <v>22</v>
      </c>
      <c r="Y269" s="2">
        <f>_xlfn.XLOOKUP(E269,[2]项目数!C:C,[2]项目数!F:F,0)</f>
        <v>0</v>
      </c>
      <c r="Z269" s="33" t="str">
        <f t="shared" si="51"/>
        <v>不属于战队</v>
      </c>
      <c r="AA269" s="33">
        <f t="shared" si="52"/>
        <v>0</v>
      </c>
      <c r="AB269" s="2">
        <f>_xlfn.XLOOKUP(F269,[2]战队统计表!A:A,[2]战队统计表!B:B,0)</f>
        <v>0</v>
      </c>
      <c r="AC269" s="2">
        <f t="shared" si="56"/>
        <v>1</v>
      </c>
      <c r="AD269" s="8">
        <f>IF(AC269="",_xlfn.XLOOKUP(F269,[2]战队统计表!A:A,[2]战队统计表!D:D,0),0)</f>
        <v>0</v>
      </c>
      <c r="AE269" s="34">
        <f>IF(AND(E269="T区",E269="门店T区"),"",IF(AC269="",0,LOOKUP(S269,[2]②判断标准!$B$16:$B$20,[2]②判断标准!$D$16:$D$20)))</f>
        <v>0</v>
      </c>
      <c r="AF269" s="34">
        <f t="shared" si="53"/>
        <v>0</v>
      </c>
      <c r="AG269" s="9" t="e">
        <f t="shared" si="57"/>
        <v>#REF!</v>
      </c>
      <c r="AH269" s="35">
        <f t="shared" si="58"/>
        <v>0</v>
      </c>
      <c r="AI269" s="9" t="e">
        <f t="shared" si="59"/>
        <v>#REF!</v>
      </c>
      <c r="AJ269" s="36">
        <f>IF(AA269=1,IFERROR(S269/VLOOKUP(F269,[2]战队统计表!A:C,3,0),0),0)</f>
        <v>0</v>
      </c>
      <c r="AK269" s="34" t="str">
        <f t="shared" si="49"/>
        <v/>
      </c>
      <c r="AL269" s="2" t="str">
        <f>IF(D269="顾问",_xlfn.XLOOKUP(F269,[2]战队统计表!A:A,[2]战队统计表!H:H,0),"")</f>
        <v/>
      </c>
    </row>
    <row r="270" spans="1:38" s="62" customFormat="1" ht="16.5" x14ac:dyDescent="0.2">
      <c r="A270" s="28" t="s">
        <v>30</v>
      </c>
      <c r="B270" s="54" t="s">
        <v>180</v>
      </c>
      <c r="C270" s="31" t="s">
        <v>36</v>
      </c>
      <c r="D270" s="31" t="s">
        <v>36</v>
      </c>
      <c r="E270" s="54" t="s">
        <v>316</v>
      </c>
      <c r="F270" s="2" t="s">
        <v>184</v>
      </c>
      <c r="G270" s="2">
        <v>0</v>
      </c>
      <c r="H270" s="3" t="e">
        <f>_xlfn.XLOOKUP(B270,#REF!,#REF!,0)</f>
        <v>#REF!</v>
      </c>
      <c r="I270" s="3">
        <f>_xlfn.XLOOKUP(E270,[2]新店!B:B,[2]新店!E:E,0)</f>
        <v>0</v>
      </c>
      <c r="J270" s="3">
        <f>_xlfn.XLOOKUP(E270,[2]新店!B:B,[2]新店!F:F,0)</f>
        <v>0</v>
      </c>
      <c r="K270" s="4" t="e">
        <f>IF(H270="新店一阶段",LOOKUP(I270,[2]②判断标准!$M$9:$M$12,[2]②判断标准!$O$9:$O$12),0)</f>
        <v>#REF!</v>
      </c>
      <c r="L270" s="5">
        <f t="shared" si="54"/>
        <v>0</v>
      </c>
      <c r="M270" s="6">
        <f>_xlfn.XLOOKUP(E270,[2]新店!B:B,[2]新店!G:G,0)</f>
        <v>0</v>
      </c>
      <c r="N270" s="7" t="str">
        <f>LOOKUP(M270,[2]②判断标准!$M$1:$M$4,[2]②判断标准!$O$1:$O$4)</f>
        <v>同老店</v>
      </c>
      <c r="O270" s="6">
        <f>_xlfn.XLOOKUP(E270,[2]新店!B:B,[2]新店!H:H,0)</f>
        <v>0</v>
      </c>
      <c r="P270" s="6">
        <f t="shared" si="55"/>
        <v>0</v>
      </c>
      <c r="Q270" s="2">
        <f>_xlfn.XLOOKUP(E270,[2]考勤!D:D,[2]考勤!AM:AM,0)</f>
        <v>0</v>
      </c>
      <c r="R270" s="2"/>
      <c r="S270" s="2">
        <f t="shared" si="50"/>
        <v>0</v>
      </c>
      <c r="T270" s="2">
        <v>0</v>
      </c>
      <c r="U270" s="2">
        <v>0</v>
      </c>
      <c r="V270" s="2">
        <v>0</v>
      </c>
      <c r="W270" s="32">
        <f>_xlfn.XLOOKUP(E270,[2]项目数!C:C,[2]项目数!E:E,0)</f>
        <v>62358</v>
      </c>
      <c r="X270" s="32">
        <f>_xlfn.XLOOKUP(E270,[2]项目数!C:C,[2]项目数!D:D,0)</f>
        <v>21</v>
      </c>
      <c r="Y270" s="2">
        <f>_xlfn.XLOOKUP(E270,[2]项目数!C:C,[2]项目数!F:F,0)</f>
        <v>0</v>
      </c>
      <c r="Z270" s="33" t="str">
        <f t="shared" si="51"/>
        <v>不属于战队</v>
      </c>
      <c r="AA270" s="33">
        <f t="shared" si="52"/>
        <v>0</v>
      </c>
      <c r="AB270" s="2">
        <f>_xlfn.XLOOKUP(F270,[2]战队统计表!A:A,[2]战队统计表!B:B,0)</f>
        <v>0</v>
      </c>
      <c r="AC270" s="2">
        <f t="shared" si="56"/>
        <v>1</v>
      </c>
      <c r="AD270" s="8">
        <f>IF(AC270="",_xlfn.XLOOKUP(F270,[2]战队统计表!A:A,[2]战队统计表!D:D,0),0)</f>
        <v>0</v>
      </c>
      <c r="AE270" s="34">
        <f>IF(AND(E270="T区",E270="门店T区"),"",IF(AC270="",0,LOOKUP(S270,[2]②判断标准!$B$16:$B$20,[2]②判断标准!$D$16:$D$20)))</f>
        <v>0</v>
      </c>
      <c r="AF270" s="34">
        <f t="shared" si="53"/>
        <v>0</v>
      </c>
      <c r="AG270" s="9" t="e">
        <f t="shared" si="57"/>
        <v>#REF!</v>
      </c>
      <c r="AH270" s="35">
        <f t="shared" si="58"/>
        <v>0</v>
      </c>
      <c r="AI270" s="9" t="e">
        <f t="shared" si="59"/>
        <v>#REF!</v>
      </c>
      <c r="AJ270" s="36">
        <f>IF(AA270=1,IFERROR(S270/VLOOKUP(F270,[2]战队统计表!A:C,3,0),0),0)</f>
        <v>0</v>
      </c>
      <c r="AK270" s="34" t="str">
        <f t="shared" si="49"/>
        <v/>
      </c>
      <c r="AL270" s="2" t="str">
        <f>IF(D270="顾问",_xlfn.XLOOKUP(F270,[2]战队统计表!A:A,[2]战队统计表!H:H,0),"")</f>
        <v/>
      </c>
    </row>
    <row r="271" spans="1:38" s="62" customFormat="1" ht="16.5" x14ac:dyDescent="0.2">
      <c r="A271" s="28" t="s">
        <v>30</v>
      </c>
      <c r="B271" s="54" t="s">
        <v>188</v>
      </c>
      <c r="C271" s="31" t="s">
        <v>36</v>
      </c>
      <c r="D271" s="31" t="s">
        <v>36</v>
      </c>
      <c r="E271" s="54" t="s">
        <v>317</v>
      </c>
      <c r="F271" s="2" t="s">
        <v>192</v>
      </c>
      <c r="G271" s="2">
        <v>0</v>
      </c>
      <c r="H271" s="3" t="e">
        <f>_xlfn.XLOOKUP(B271,#REF!,#REF!,0)</f>
        <v>#REF!</v>
      </c>
      <c r="I271" s="3">
        <f>_xlfn.XLOOKUP(E271,[2]新店!B:B,[2]新店!E:E,0)</f>
        <v>0</v>
      </c>
      <c r="J271" s="3">
        <f>_xlfn.XLOOKUP(E271,[2]新店!B:B,[2]新店!F:F,0)</f>
        <v>0</v>
      </c>
      <c r="K271" s="4" t="e">
        <f>IF(H271="新店一阶段",LOOKUP(I271,[2]②判断标准!$M$9:$M$12,[2]②判断标准!$O$9:$O$12),0)</f>
        <v>#REF!</v>
      </c>
      <c r="L271" s="5">
        <f t="shared" si="54"/>
        <v>0</v>
      </c>
      <c r="M271" s="6">
        <f>_xlfn.XLOOKUP(E271,[2]新店!B:B,[2]新店!G:G,0)</f>
        <v>0</v>
      </c>
      <c r="N271" s="7" t="str">
        <f>LOOKUP(M271,[2]②判断标准!$M$1:$M$4,[2]②判断标准!$O$1:$O$4)</f>
        <v>同老店</v>
      </c>
      <c r="O271" s="6">
        <f>_xlfn.XLOOKUP(E271,[2]新店!B:B,[2]新店!H:H,0)</f>
        <v>0</v>
      </c>
      <c r="P271" s="6">
        <f t="shared" si="55"/>
        <v>0</v>
      </c>
      <c r="Q271" s="2">
        <f>_xlfn.XLOOKUP(E271,[2]考勤!D:D,[2]考勤!AM:AM,0)</f>
        <v>0</v>
      </c>
      <c r="R271" s="2"/>
      <c r="S271" s="2">
        <f t="shared" si="50"/>
        <v>0</v>
      </c>
      <c r="T271" s="2">
        <v>0</v>
      </c>
      <c r="U271" s="2">
        <v>0</v>
      </c>
      <c r="V271" s="2">
        <v>0</v>
      </c>
      <c r="W271" s="32">
        <f>_xlfn.XLOOKUP(E271,[2]项目数!C:C,[2]项目数!E:E,0)</f>
        <v>156381</v>
      </c>
      <c r="X271" s="32">
        <f>_xlfn.XLOOKUP(E271,[2]项目数!C:C,[2]项目数!D:D,0)</f>
        <v>17</v>
      </c>
      <c r="Y271" s="2">
        <f>_xlfn.XLOOKUP(E271,[2]项目数!C:C,[2]项目数!F:F,0)</f>
        <v>0</v>
      </c>
      <c r="Z271" s="33" t="str">
        <f t="shared" si="51"/>
        <v>不属于战队</v>
      </c>
      <c r="AA271" s="33">
        <f t="shared" si="52"/>
        <v>0</v>
      </c>
      <c r="AB271" s="2">
        <f>_xlfn.XLOOKUP(F271,[2]战队统计表!A:A,[2]战队统计表!B:B,0)</f>
        <v>0</v>
      </c>
      <c r="AC271" s="2">
        <f t="shared" si="56"/>
        <v>1</v>
      </c>
      <c r="AD271" s="8">
        <f>IF(AC271="",_xlfn.XLOOKUP(F271,[2]战队统计表!A:A,[2]战队统计表!D:D,0),0)</f>
        <v>0</v>
      </c>
      <c r="AE271" s="34">
        <f>IF(AND(E271="T区",E271="门店T区"),"",IF(AC271="",0,LOOKUP(S271,[2]②判断标准!$B$16:$B$20,[2]②判断标准!$D$16:$D$20)))</f>
        <v>0</v>
      </c>
      <c r="AF271" s="34">
        <f t="shared" si="53"/>
        <v>0</v>
      </c>
      <c r="AG271" s="9" t="e">
        <f t="shared" si="57"/>
        <v>#REF!</v>
      </c>
      <c r="AH271" s="35">
        <f t="shared" si="58"/>
        <v>0</v>
      </c>
      <c r="AI271" s="9" t="e">
        <f t="shared" si="59"/>
        <v>#REF!</v>
      </c>
      <c r="AJ271" s="36">
        <f>IF(AA271=1,IFERROR(S271/VLOOKUP(F271,[2]战队统计表!A:C,3,0),0),0)</f>
        <v>0</v>
      </c>
      <c r="AK271" s="34" t="str">
        <f t="shared" si="49"/>
        <v/>
      </c>
      <c r="AL271" s="2" t="str">
        <f>IF(D271="顾问",_xlfn.XLOOKUP(F271,[2]战队统计表!A:A,[2]战队统计表!H:H,0),"")</f>
        <v/>
      </c>
    </row>
    <row r="272" spans="1:38" s="62" customFormat="1" ht="16.5" x14ac:dyDescent="0.2">
      <c r="A272" s="28" t="s">
        <v>30</v>
      </c>
      <c r="B272" s="54" t="s">
        <v>198</v>
      </c>
      <c r="C272" s="31" t="s">
        <v>36</v>
      </c>
      <c r="D272" s="31" t="s">
        <v>36</v>
      </c>
      <c r="E272" s="54" t="s">
        <v>318</v>
      </c>
      <c r="F272" s="2" t="s">
        <v>202</v>
      </c>
      <c r="G272" s="2">
        <v>0</v>
      </c>
      <c r="H272" s="3" t="e">
        <f>_xlfn.XLOOKUP(B272,#REF!,#REF!,0)</f>
        <v>#REF!</v>
      </c>
      <c r="I272" s="3">
        <f>_xlfn.XLOOKUP(E272,[2]新店!B:B,[2]新店!E:E,0)</f>
        <v>0</v>
      </c>
      <c r="J272" s="3">
        <f>_xlfn.XLOOKUP(E272,[2]新店!B:B,[2]新店!F:F,0)</f>
        <v>0</v>
      </c>
      <c r="K272" s="4" t="e">
        <f>IF(H272="新店一阶段",LOOKUP(I272,[2]②判断标准!$M$9:$M$12,[2]②判断标准!$O$9:$O$12),0)</f>
        <v>#REF!</v>
      </c>
      <c r="L272" s="5">
        <f t="shared" si="54"/>
        <v>0</v>
      </c>
      <c r="M272" s="6">
        <f>_xlfn.XLOOKUP(E272,[2]新店!B:B,[2]新店!G:G,0)</f>
        <v>0</v>
      </c>
      <c r="N272" s="7" t="str">
        <f>LOOKUP(M272,[2]②判断标准!$M$1:$M$4,[2]②判断标准!$O$1:$O$4)</f>
        <v>同老店</v>
      </c>
      <c r="O272" s="6">
        <f>_xlfn.XLOOKUP(E272,[2]新店!B:B,[2]新店!H:H,0)</f>
        <v>0</v>
      </c>
      <c r="P272" s="6">
        <f t="shared" si="55"/>
        <v>0</v>
      </c>
      <c r="Q272" s="2">
        <f>_xlfn.XLOOKUP(E272,[2]考勤!D:D,[2]考勤!AM:AM,0)</f>
        <v>0</v>
      </c>
      <c r="R272" s="2"/>
      <c r="S272" s="2">
        <f t="shared" si="50"/>
        <v>0</v>
      </c>
      <c r="T272" s="2">
        <v>0</v>
      </c>
      <c r="U272" s="2">
        <v>0</v>
      </c>
      <c r="V272" s="2">
        <v>0</v>
      </c>
      <c r="W272" s="32">
        <f>_xlfn.XLOOKUP(E272,[2]项目数!C:C,[2]项目数!E:E,0)</f>
        <v>96028</v>
      </c>
      <c r="X272" s="32">
        <f>_xlfn.XLOOKUP(E272,[2]项目数!C:C,[2]项目数!D:D,0)</f>
        <v>29</v>
      </c>
      <c r="Y272" s="2">
        <f>_xlfn.XLOOKUP(E272,[2]项目数!C:C,[2]项目数!F:F,0)</f>
        <v>52</v>
      </c>
      <c r="Z272" s="33" t="str">
        <f t="shared" si="51"/>
        <v>不属于战队</v>
      </c>
      <c r="AA272" s="33">
        <f t="shared" si="52"/>
        <v>0</v>
      </c>
      <c r="AB272" s="2">
        <f>_xlfn.XLOOKUP(F272,[2]战队统计表!A:A,[2]战队统计表!B:B,0)</f>
        <v>0</v>
      </c>
      <c r="AC272" s="2">
        <f t="shared" si="56"/>
        <v>1</v>
      </c>
      <c r="AD272" s="8">
        <f>IF(AC272="",_xlfn.XLOOKUP(F272,[2]战队统计表!A:A,[2]战队统计表!D:D,0),0)</f>
        <v>0</v>
      </c>
      <c r="AE272" s="34">
        <f>IF(AND(E272="T区",E272="门店T区"),"",IF(AC272="",0,LOOKUP(S272,[2]②判断标准!$B$16:$B$20,[2]②判断标准!$D$16:$D$20)))</f>
        <v>0</v>
      </c>
      <c r="AF272" s="34">
        <f t="shared" si="53"/>
        <v>0</v>
      </c>
      <c r="AG272" s="9" t="e">
        <f t="shared" si="57"/>
        <v>#REF!</v>
      </c>
      <c r="AH272" s="35">
        <f t="shared" si="58"/>
        <v>0</v>
      </c>
      <c r="AI272" s="9" t="e">
        <f t="shared" si="59"/>
        <v>#REF!</v>
      </c>
      <c r="AJ272" s="36">
        <f>IF(AA272=1,IFERROR(S272/VLOOKUP(F272,[2]战队统计表!A:C,3,0),0),0)</f>
        <v>0</v>
      </c>
      <c r="AK272" s="34" t="str">
        <f t="shared" si="49"/>
        <v/>
      </c>
      <c r="AL272" s="2" t="str">
        <f>IF(D272="顾问",_xlfn.XLOOKUP(F272,[2]战队统计表!A:A,[2]战队统计表!H:H,0),"")</f>
        <v/>
      </c>
    </row>
    <row r="273" spans="1:38" s="62" customFormat="1" ht="16.5" x14ac:dyDescent="0.2">
      <c r="A273" s="28" t="s">
        <v>30</v>
      </c>
      <c r="B273" s="54" t="s">
        <v>207</v>
      </c>
      <c r="C273" s="31" t="s">
        <v>36</v>
      </c>
      <c r="D273" s="31" t="s">
        <v>36</v>
      </c>
      <c r="E273" s="54" t="s">
        <v>319</v>
      </c>
      <c r="F273" s="2" t="s">
        <v>211</v>
      </c>
      <c r="G273" s="2">
        <v>0</v>
      </c>
      <c r="H273" s="3" t="e">
        <f>_xlfn.XLOOKUP(B273,#REF!,#REF!,0)</f>
        <v>#REF!</v>
      </c>
      <c r="I273" s="3">
        <f>_xlfn.XLOOKUP(E273,[2]新店!B:B,[2]新店!E:E,0)</f>
        <v>0</v>
      </c>
      <c r="J273" s="3">
        <f>_xlfn.XLOOKUP(E273,[2]新店!B:B,[2]新店!F:F,0)</f>
        <v>0</v>
      </c>
      <c r="K273" s="4" t="e">
        <f>IF(H273="新店一阶段",LOOKUP(I273,[2]②判断标准!$M$9:$M$12,[2]②判断标准!$O$9:$O$12),0)</f>
        <v>#REF!</v>
      </c>
      <c r="L273" s="5">
        <f t="shared" si="54"/>
        <v>0</v>
      </c>
      <c r="M273" s="6">
        <f>_xlfn.XLOOKUP(E273,[2]新店!B:B,[2]新店!G:G,0)</f>
        <v>0</v>
      </c>
      <c r="N273" s="7" t="str">
        <f>LOOKUP(M273,[2]②判断标准!$M$1:$M$4,[2]②判断标准!$O$1:$O$4)</f>
        <v>同老店</v>
      </c>
      <c r="O273" s="6">
        <f>_xlfn.XLOOKUP(E273,[2]新店!B:B,[2]新店!H:H,0)</f>
        <v>0</v>
      </c>
      <c r="P273" s="6">
        <f t="shared" si="55"/>
        <v>0</v>
      </c>
      <c r="Q273" s="2">
        <f>_xlfn.XLOOKUP(E273,[2]考勤!D:D,[2]考勤!AM:AM,0)</f>
        <v>0</v>
      </c>
      <c r="R273" s="2"/>
      <c r="S273" s="2">
        <f t="shared" si="50"/>
        <v>0</v>
      </c>
      <c r="T273" s="2">
        <v>0</v>
      </c>
      <c r="U273" s="2">
        <v>0</v>
      </c>
      <c r="V273" s="2">
        <v>0</v>
      </c>
      <c r="W273" s="32">
        <f>_xlfn.XLOOKUP(E273,[2]项目数!C:C,[2]项目数!E:E,0)</f>
        <v>100913</v>
      </c>
      <c r="X273" s="32">
        <f>_xlfn.XLOOKUP(E273,[2]项目数!C:C,[2]项目数!D:D,0)</f>
        <v>33</v>
      </c>
      <c r="Y273" s="2">
        <f>_xlfn.XLOOKUP(E273,[2]项目数!C:C,[2]项目数!F:F,0)</f>
        <v>0</v>
      </c>
      <c r="Z273" s="33" t="str">
        <f t="shared" si="51"/>
        <v>不属于战队</v>
      </c>
      <c r="AA273" s="33">
        <f t="shared" si="52"/>
        <v>0</v>
      </c>
      <c r="AB273" s="2">
        <f>_xlfn.XLOOKUP(F273,[2]战队统计表!A:A,[2]战队统计表!B:B,0)</f>
        <v>0</v>
      </c>
      <c r="AC273" s="2">
        <f t="shared" si="56"/>
        <v>1</v>
      </c>
      <c r="AD273" s="8">
        <f>IF(AC273="",_xlfn.XLOOKUP(F273,[2]战队统计表!A:A,[2]战队统计表!D:D,0),0)</f>
        <v>0</v>
      </c>
      <c r="AE273" s="34">
        <f>IF(AND(E273="T区",E273="门店T区"),"",IF(AC273="",0,LOOKUP(S273,[2]②判断标准!$B$16:$B$20,[2]②判断标准!$D$16:$D$20)))</f>
        <v>0</v>
      </c>
      <c r="AF273" s="34">
        <f t="shared" si="53"/>
        <v>0</v>
      </c>
      <c r="AG273" s="9" t="e">
        <f t="shared" si="57"/>
        <v>#REF!</v>
      </c>
      <c r="AH273" s="35">
        <f t="shared" si="58"/>
        <v>0</v>
      </c>
      <c r="AI273" s="9" t="e">
        <f t="shared" si="59"/>
        <v>#REF!</v>
      </c>
      <c r="AJ273" s="36">
        <f>IF(AA273=1,IFERROR(S273/VLOOKUP(F273,[2]战队统计表!A:C,3,0),0),0)</f>
        <v>0</v>
      </c>
      <c r="AK273" s="34" t="str">
        <f t="shared" si="49"/>
        <v/>
      </c>
      <c r="AL273" s="2" t="str">
        <f>IF(D273="顾问",_xlfn.XLOOKUP(F273,[2]战队统计表!A:A,[2]战队统计表!H:H,0),"")</f>
        <v/>
      </c>
    </row>
    <row r="274" spans="1:38" s="62" customFormat="1" ht="16.5" x14ac:dyDescent="0.2">
      <c r="A274" s="28" t="s">
        <v>30</v>
      </c>
      <c r="B274" s="54" t="s">
        <v>217</v>
      </c>
      <c r="C274" s="31" t="s">
        <v>36</v>
      </c>
      <c r="D274" s="31" t="s">
        <v>36</v>
      </c>
      <c r="E274" s="54" t="s">
        <v>320</v>
      </c>
      <c r="F274" s="2" t="s">
        <v>220</v>
      </c>
      <c r="G274" s="2">
        <v>0</v>
      </c>
      <c r="H274" s="3" t="e">
        <f>_xlfn.XLOOKUP(B274,#REF!,#REF!,0)</f>
        <v>#REF!</v>
      </c>
      <c r="I274" s="3">
        <f>_xlfn.XLOOKUP(E274,[2]新店!B:B,[2]新店!E:E,0)</f>
        <v>0</v>
      </c>
      <c r="J274" s="3">
        <f>_xlfn.XLOOKUP(E274,[2]新店!B:B,[2]新店!F:F,0)</f>
        <v>0</v>
      </c>
      <c r="K274" s="4" t="e">
        <f>IF(H274="新店一阶段",LOOKUP(I274,[2]②判断标准!$M$9:$M$12,[2]②判断标准!$O$9:$O$12),0)</f>
        <v>#REF!</v>
      </c>
      <c r="L274" s="5">
        <f t="shared" si="54"/>
        <v>0</v>
      </c>
      <c r="M274" s="6">
        <f>_xlfn.XLOOKUP(E274,[2]新店!B:B,[2]新店!G:G,0)</f>
        <v>0</v>
      </c>
      <c r="N274" s="7" t="str">
        <f>LOOKUP(M274,[2]②判断标准!$M$1:$M$4,[2]②判断标准!$O$1:$O$4)</f>
        <v>同老店</v>
      </c>
      <c r="O274" s="6">
        <f>_xlfn.XLOOKUP(E274,[2]新店!B:B,[2]新店!H:H,0)</f>
        <v>0</v>
      </c>
      <c r="P274" s="6">
        <f t="shared" si="55"/>
        <v>0</v>
      </c>
      <c r="Q274" s="2">
        <f>_xlfn.XLOOKUP(E274,[2]考勤!D:D,[2]考勤!AM:AM,0)</f>
        <v>0</v>
      </c>
      <c r="R274" s="2"/>
      <c r="S274" s="2">
        <f t="shared" si="50"/>
        <v>0</v>
      </c>
      <c r="T274" s="2">
        <v>0</v>
      </c>
      <c r="U274" s="2">
        <v>0</v>
      </c>
      <c r="V274" s="2">
        <v>0</v>
      </c>
      <c r="W274" s="32">
        <f>_xlfn.XLOOKUP(E274,[2]项目数!C:C,[2]项目数!E:E,0)</f>
        <v>146845</v>
      </c>
      <c r="X274" s="32">
        <f>_xlfn.XLOOKUP(E274,[2]项目数!C:C,[2]项目数!D:D,0)</f>
        <v>27</v>
      </c>
      <c r="Y274" s="2">
        <f>_xlfn.XLOOKUP(E274,[2]项目数!C:C,[2]项目数!F:F,0)</f>
        <v>23</v>
      </c>
      <c r="Z274" s="33" t="str">
        <f t="shared" si="51"/>
        <v>不属于战队</v>
      </c>
      <c r="AA274" s="33">
        <f t="shared" si="52"/>
        <v>0</v>
      </c>
      <c r="AB274" s="2">
        <f>_xlfn.XLOOKUP(F274,[2]战队统计表!A:A,[2]战队统计表!B:B,0)</f>
        <v>0</v>
      </c>
      <c r="AC274" s="2">
        <f t="shared" si="56"/>
        <v>1</v>
      </c>
      <c r="AD274" s="8">
        <f>IF(AC274="",_xlfn.XLOOKUP(F274,[2]战队统计表!A:A,[2]战队统计表!D:D,0),0)</f>
        <v>0</v>
      </c>
      <c r="AE274" s="34">
        <f>IF(AND(E274="T区",E274="门店T区"),"",IF(AC274="",0,LOOKUP(S274,[2]②判断标准!$B$16:$B$20,[2]②判断标准!$D$16:$D$20)))</f>
        <v>0</v>
      </c>
      <c r="AF274" s="34">
        <f t="shared" si="53"/>
        <v>0</v>
      </c>
      <c r="AG274" s="9" t="e">
        <f t="shared" si="57"/>
        <v>#REF!</v>
      </c>
      <c r="AH274" s="35">
        <f t="shared" si="58"/>
        <v>0</v>
      </c>
      <c r="AI274" s="9" t="e">
        <f t="shared" si="59"/>
        <v>#REF!</v>
      </c>
      <c r="AJ274" s="36">
        <f>IF(AA274=1,IFERROR(S274/VLOOKUP(F274,[2]战队统计表!A:C,3,0),0),0)</f>
        <v>0</v>
      </c>
      <c r="AK274" s="34" t="str">
        <f t="shared" si="49"/>
        <v/>
      </c>
      <c r="AL274" s="2" t="str">
        <f>IF(D274="顾问",_xlfn.XLOOKUP(F274,[2]战队统计表!A:A,[2]战队统计表!H:H,0),"")</f>
        <v/>
      </c>
    </row>
    <row r="275" spans="1:38" s="62" customFormat="1" ht="16.5" x14ac:dyDescent="0.2">
      <c r="A275" s="28" t="s">
        <v>30</v>
      </c>
      <c r="B275" s="54" t="s">
        <v>224</v>
      </c>
      <c r="C275" s="31" t="s">
        <v>36</v>
      </c>
      <c r="D275" s="31" t="s">
        <v>36</v>
      </c>
      <c r="E275" s="54" t="s">
        <v>321</v>
      </c>
      <c r="F275" s="2" t="s">
        <v>229</v>
      </c>
      <c r="G275" s="2">
        <v>0</v>
      </c>
      <c r="H275" s="3" t="e">
        <f>_xlfn.XLOOKUP(B275,#REF!,#REF!,0)</f>
        <v>#REF!</v>
      </c>
      <c r="I275" s="3">
        <f>_xlfn.XLOOKUP(E275,[2]新店!B:B,[2]新店!E:E,0)</f>
        <v>0</v>
      </c>
      <c r="J275" s="3">
        <f>_xlfn.XLOOKUP(E275,[2]新店!B:B,[2]新店!F:F,0)</f>
        <v>0</v>
      </c>
      <c r="K275" s="4" t="e">
        <f>IF(H275="新店一阶段",LOOKUP(I275,[2]②判断标准!$M$9:$M$12,[2]②判断标准!$O$9:$O$12),0)</f>
        <v>#REF!</v>
      </c>
      <c r="L275" s="5">
        <f t="shared" si="54"/>
        <v>0</v>
      </c>
      <c r="M275" s="6">
        <f>_xlfn.XLOOKUP(E275,[2]新店!B:B,[2]新店!G:G,0)</f>
        <v>0</v>
      </c>
      <c r="N275" s="7" t="str">
        <f>LOOKUP(M275,[2]②判断标准!$M$1:$M$4,[2]②判断标准!$O$1:$O$4)</f>
        <v>同老店</v>
      </c>
      <c r="O275" s="6">
        <f>_xlfn.XLOOKUP(E275,[2]新店!B:B,[2]新店!H:H,0)</f>
        <v>0</v>
      </c>
      <c r="P275" s="6">
        <f t="shared" si="55"/>
        <v>0</v>
      </c>
      <c r="Q275" s="2">
        <f>_xlfn.XLOOKUP(E275,[2]考勤!D:D,[2]考勤!AM:AM,0)</f>
        <v>0</v>
      </c>
      <c r="R275" s="2"/>
      <c r="S275" s="2">
        <f t="shared" si="50"/>
        <v>0</v>
      </c>
      <c r="T275" s="2">
        <v>0</v>
      </c>
      <c r="U275" s="2">
        <v>0</v>
      </c>
      <c r="V275" s="2">
        <v>0</v>
      </c>
      <c r="W275" s="32">
        <f>_xlfn.XLOOKUP(E275,[2]项目数!C:C,[2]项目数!E:E,0)</f>
        <v>192476.41</v>
      </c>
      <c r="X275" s="32">
        <f>_xlfn.XLOOKUP(E275,[2]项目数!C:C,[2]项目数!D:D,0)</f>
        <v>53.5</v>
      </c>
      <c r="Y275" s="2">
        <f>_xlfn.XLOOKUP(E275,[2]项目数!C:C,[2]项目数!F:F,0)</f>
        <v>4</v>
      </c>
      <c r="Z275" s="33" t="str">
        <f t="shared" si="51"/>
        <v>不属于战队</v>
      </c>
      <c r="AA275" s="33">
        <f t="shared" si="52"/>
        <v>0</v>
      </c>
      <c r="AB275" s="2">
        <f>_xlfn.XLOOKUP(F275,[2]战队统计表!A:A,[2]战队统计表!B:B,0)</f>
        <v>0</v>
      </c>
      <c r="AC275" s="2">
        <f t="shared" si="56"/>
        <v>1</v>
      </c>
      <c r="AD275" s="8">
        <f>IF(AC275="",_xlfn.XLOOKUP(F275,[2]战队统计表!A:A,[2]战队统计表!D:D,0),0)</f>
        <v>0</v>
      </c>
      <c r="AE275" s="34">
        <f>IF(AND(E275="T区",E275="门店T区"),"",IF(AC275="",0,LOOKUP(S275,[2]②判断标准!$B$16:$B$20,[2]②判断标准!$D$16:$D$20)))</f>
        <v>0</v>
      </c>
      <c r="AF275" s="34">
        <f t="shared" si="53"/>
        <v>0</v>
      </c>
      <c r="AG275" s="9" t="e">
        <f t="shared" si="57"/>
        <v>#REF!</v>
      </c>
      <c r="AH275" s="35">
        <f t="shared" si="58"/>
        <v>0</v>
      </c>
      <c r="AI275" s="9" t="e">
        <f t="shared" si="59"/>
        <v>#REF!</v>
      </c>
      <c r="AJ275" s="36">
        <f>IF(AA275=1,IFERROR(S275/VLOOKUP(F275,[2]战队统计表!A:C,3,0),0),0)</f>
        <v>0</v>
      </c>
      <c r="AK275" s="34" t="str">
        <f t="shared" si="49"/>
        <v/>
      </c>
      <c r="AL275" s="2" t="str">
        <f>IF(D275="顾问",_xlfn.XLOOKUP(F275,[2]战队统计表!A:A,[2]战队统计表!H:H,0),"")</f>
        <v/>
      </c>
    </row>
    <row r="276" spans="1:38" s="62" customFormat="1" ht="16.5" x14ac:dyDescent="0.2">
      <c r="A276" s="28" t="s">
        <v>30</v>
      </c>
      <c r="B276" s="54" t="s">
        <v>237</v>
      </c>
      <c r="C276" s="31" t="s">
        <v>36</v>
      </c>
      <c r="D276" s="31" t="s">
        <v>36</v>
      </c>
      <c r="E276" s="54" t="s">
        <v>322</v>
      </c>
      <c r="F276" s="2" t="s">
        <v>241</v>
      </c>
      <c r="G276" s="2">
        <v>0</v>
      </c>
      <c r="H276" s="3" t="e">
        <f>_xlfn.XLOOKUP(B276,#REF!,#REF!,0)</f>
        <v>#REF!</v>
      </c>
      <c r="I276" s="3">
        <f>_xlfn.XLOOKUP(E276,[2]新店!B:B,[2]新店!E:E,0)</f>
        <v>0</v>
      </c>
      <c r="J276" s="3">
        <f>_xlfn.XLOOKUP(E276,[2]新店!B:B,[2]新店!F:F,0)</f>
        <v>0</v>
      </c>
      <c r="K276" s="4" t="e">
        <f>IF(H276="新店一阶段",LOOKUP(I276,[2]②判断标准!$M$9:$M$12,[2]②判断标准!$O$9:$O$12),0)</f>
        <v>#REF!</v>
      </c>
      <c r="L276" s="5">
        <f t="shared" si="54"/>
        <v>0</v>
      </c>
      <c r="M276" s="6">
        <f>_xlfn.XLOOKUP(E276,[2]新店!B:B,[2]新店!G:G,0)</f>
        <v>0</v>
      </c>
      <c r="N276" s="7" t="str">
        <f>LOOKUP(M276,[2]②判断标准!$M$1:$M$4,[2]②判断标准!$O$1:$O$4)</f>
        <v>同老店</v>
      </c>
      <c r="O276" s="6">
        <f>_xlfn.XLOOKUP(E276,[2]新店!B:B,[2]新店!H:H,0)</f>
        <v>0</v>
      </c>
      <c r="P276" s="6">
        <f t="shared" si="55"/>
        <v>0</v>
      </c>
      <c r="Q276" s="2">
        <f>_xlfn.XLOOKUP(E276,[2]考勤!D:D,[2]考勤!AM:AM,0)</f>
        <v>0</v>
      </c>
      <c r="R276" s="2"/>
      <c r="S276" s="2">
        <f t="shared" si="50"/>
        <v>0</v>
      </c>
      <c r="T276" s="2">
        <v>0</v>
      </c>
      <c r="U276" s="2">
        <v>0</v>
      </c>
      <c r="V276" s="2">
        <v>0</v>
      </c>
      <c r="W276" s="32">
        <f>_xlfn.XLOOKUP(E276,[2]项目数!C:C,[2]项目数!E:E,0)</f>
        <v>97743</v>
      </c>
      <c r="X276" s="32">
        <f>_xlfn.XLOOKUP(E276,[2]项目数!C:C,[2]项目数!D:D,0)</f>
        <v>31</v>
      </c>
      <c r="Y276" s="2">
        <f>_xlfn.XLOOKUP(E276,[2]项目数!C:C,[2]项目数!F:F,0)</f>
        <v>2</v>
      </c>
      <c r="Z276" s="33" t="str">
        <f t="shared" si="51"/>
        <v>不属于战队</v>
      </c>
      <c r="AA276" s="33">
        <f t="shared" si="52"/>
        <v>0</v>
      </c>
      <c r="AB276" s="2">
        <f>_xlfn.XLOOKUP(F276,[2]战队统计表!A:A,[2]战队统计表!B:B,0)</f>
        <v>0</v>
      </c>
      <c r="AC276" s="2">
        <f t="shared" si="56"/>
        <v>1</v>
      </c>
      <c r="AD276" s="8">
        <f>IF(AC276="",_xlfn.XLOOKUP(F276,[2]战队统计表!A:A,[2]战队统计表!D:D,0),0)</f>
        <v>0</v>
      </c>
      <c r="AE276" s="34">
        <f>IF(AND(E276="T区",E276="门店T区"),"",IF(AC276="",0,LOOKUP(S276,[2]②判断标准!$B$16:$B$20,[2]②判断标准!$D$16:$D$20)))</f>
        <v>0</v>
      </c>
      <c r="AF276" s="34">
        <f t="shared" si="53"/>
        <v>0</v>
      </c>
      <c r="AG276" s="9" t="e">
        <f t="shared" si="57"/>
        <v>#REF!</v>
      </c>
      <c r="AH276" s="35">
        <f t="shared" si="58"/>
        <v>0</v>
      </c>
      <c r="AI276" s="9" t="e">
        <f t="shared" si="59"/>
        <v>#REF!</v>
      </c>
      <c r="AJ276" s="36">
        <f>IF(AA276=1,IFERROR(S276/VLOOKUP(F276,[2]战队统计表!A:C,3,0),0),0)</f>
        <v>0</v>
      </c>
      <c r="AK276" s="34" t="str">
        <f t="shared" si="49"/>
        <v/>
      </c>
      <c r="AL276" s="2" t="str">
        <f>IF(D276="顾问",_xlfn.XLOOKUP(F276,[2]战队统计表!A:A,[2]战队统计表!H:H,0),"")</f>
        <v/>
      </c>
    </row>
    <row r="277" spans="1:38" s="62" customFormat="1" ht="16.5" x14ac:dyDescent="0.2">
      <c r="A277" s="28" t="s">
        <v>30</v>
      </c>
      <c r="B277" s="54" t="s">
        <v>246</v>
      </c>
      <c r="C277" s="31" t="s">
        <v>36</v>
      </c>
      <c r="D277" s="31" t="s">
        <v>36</v>
      </c>
      <c r="E277" s="54" t="s">
        <v>323</v>
      </c>
      <c r="F277" s="2" t="s">
        <v>251</v>
      </c>
      <c r="G277" s="2">
        <v>0</v>
      </c>
      <c r="H277" s="3" t="e">
        <f>_xlfn.XLOOKUP(B277,#REF!,#REF!,0)</f>
        <v>#REF!</v>
      </c>
      <c r="I277" s="3">
        <f>_xlfn.XLOOKUP(E277,[2]新店!B:B,[2]新店!E:E,0)</f>
        <v>0</v>
      </c>
      <c r="J277" s="3">
        <f>_xlfn.XLOOKUP(E277,[2]新店!B:B,[2]新店!F:F,0)</f>
        <v>0</v>
      </c>
      <c r="K277" s="4" t="e">
        <f>IF(H277="新店一阶段",LOOKUP(I277,[2]②判断标准!$M$9:$M$12,[2]②判断标准!$O$9:$O$12),0)</f>
        <v>#REF!</v>
      </c>
      <c r="L277" s="5">
        <f t="shared" si="54"/>
        <v>0</v>
      </c>
      <c r="M277" s="6">
        <f>_xlfn.XLOOKUP(E277,[2]新店!B:B,[2]新店!G:G,0)</f>
        <v>0</v>
      </c>
      <c r="N277" s="7" t="str">
        <f>LOOKUP(M277,[2]②判断标准!$M$1:$M$4,[2]②判断标准!$O$1:$O$4)</f>
        <v>同老店</v>
      </c>
      <c r="O277" s="6">
        <f>_xlfn.XLOOKUP(E277,[2]新店!B:B,[2]新店!H:H,0)</f>
        <v>0</v>
      </c>
      <c r="P277" s="6">
        <f t="shared" si="55"/>
        <v>0</v>
      </c>
      <c r="Q277" s="2">
        <f>_xlfn.XLOOKUP(E277,[2]考勤!D:D,[2]考勤!AM:AM,0)</f>
        <v>0</v>
      </c>
      <c r="R277" s="2"/>
      <c r="S277" s="2">
        <f t="shared" si="50"/>
        <v>0</v>
      </c>
      <c r="T277" s="2">
        <v>0</v>
      </c>
      <c r="U277" s="2">
        <v>0</v>
      </c>
      <c r="V277" s="2">
        <v>0</v>
      </c>
      <c r="W277" s="32">
        <f>_xlfn.XLOOKUP(E277,[2]项目数!C:C,[2]项目数!E:E,0)</f>
        <v>169404</v>
      </c>
      <c r="X277" s="32">
        <f>_xlfn.XLOOKUP(E277,[2]项目数!C:C,[2]项目数!D:D,0)</f>
        <v>33</v>
      </c>
      <c r="Y277" s="2">
        <f>_xlfn.XLOOKUP(E277,[2]项目数!C:C,[2]项目数!F:F,0)</f>
        <v>0</v>
      </c>
      <c r="Z277" s="33" t="str">
        <f t="shared" si="51"/>
        <v>不属于战队</v>
      </c>
      <c r="AA277" s="33">
        <f t="shared" si="52"/>
        <v>0</v>
      </c>
      <c r="AB277" s="2">
        <f>_xlfn.XLOOKUP(F277,[2]战队统计表!A:A,[2]战队统计表!B:B,0)</f>
        <v>0</v>
      </c>
      <c r="AC277" s="2">
        <f t="shared" si="56"/>
        <v>1</v>
      </c>
      <c r="AD277" s="8">
        <f>IF(AC277="",_xlfn.XLOOKUP(F277,[2]战队统计表!A:A,[2]战队统计表!D:D,0),0)</f>
        <v>0</v>
      </c>
      <c r="AE277" s="34">
        <f>IF(AND(E277="T区",E277="门店T区"),"",IF(AC277="",0,LOOKUP(S277,[2]②判断标准!$B$16:$B$20,[2]②判断标准!$D$16:$D$20)))</f>
        <v>0</v>
      </c>
      <c r="AF277" s="34">
        <f t="shared" si="53"/>
        <v>0</v>
      </c>
      <c r="AG277" s="9" t="e">
        <f t="shared" si="57"/>
        <v>#REF!</v>
      </c>
      <c r="AH277" s="35">
        <f t="shared" si="58"/>
        <v>0</v>
      </c>
      <c r="AI277" s="9" t="e">
        <f t="shared" si="59"/>
        <v>#REF!</v>
      </c>
      <c r="AJ277" s="36">
        <f>IF(AA277=1,IFERROR(S277/VLOOKUP(F277,[2]战队统计表!A:C,3,0),0),0)</f>
        <v>0</v>
      </c>
      <c r="AK277" s="34" t="str">
        <f t="shared" si="49"/>
        <v/>
      </c>
      <c r="AL277" s="2" t="str">
        <f>IF(D277="顾问",_xlfn.XLOOKUP(F277,[2]战队统计表!A:A,[2]战队统计表!H:H,0),"")</f>
        <v/>
      </c>
    </row>
    <row r="278" spans="1:38" s="62" customFormat="1" ht="16.5" x14ac:dyDescent="0.2">
      <c r="A278" s="28" t="s">
        <v>30</v>
      </c>
      <c r="B278" s="54" t="s">
        <v>255</v>
      </c>
      <c r="C278" s="31" t="s">
        <v>36</v>
      </c>
      <c r="D278" s="31" t="s">
        <v>36</v>
      </c>
      <c r="E278" s="54" t="s">
        <v>324</v>
      </c>
      <c r="F278" s="2" t="s">
        <v>260</v>
      </c>
      <c r="G278" s="2">
        <v>0</v>
      </c>
      <c r="H278" s="3" t="e">
        <f>_xlfn.XLOOKUP(B278,#REF!,#REF!,0)</f>
        <v>#REF!</v>
      </c>
      <c r="I278" s="3">
        <f>_xlfn.XLOOKUP(E278,[2]新店!B:B,[2]新店!E:E,0)</f>
        <v>0</v>
      </c>
      <c r="J278" s="3">
        <f>_xlfn.XLOOKUP(E278,[2]新店!B:B,[2]新店!F:F,0)</f>
        <v>0</v>
      </c>
      <c r="K278" s="4" t="e">
        <f>IF(H278="新店一阶段",LOOKUP(I278,[2]②判断标准!$M$9:$M$12,[2]②判断标准!$O$9:$O$12),0)</f>
        <v>#REF!</v>
      </c>
      <c r="L278" s="5">
        <f t="shared" si="54"/>
        <v>0</v>
      </c>
      <c r="M278" s="6">
        <f>_xlfn.XLOOKUP(E278,[2]新店!B:B,[2]新店!G:G,0)</f>
        <v>0</v>
      </c>
      <c r="N278" s="7" t="str">
        <f>LOOKUP(M278,[2]②判断标准!$M$1:$M$4,[2]②判断标准!$O$1:$O$4)</f>
        <v>同老店</v>
      </c>
      <c r="O278" s="6">
        <f>_xlfn.XLOOKUP(E278,[2]新店!B:B,[2]新店!H:H,0)</f>
        <v>0</v>
      </c>
      <c r="P278" s="6">
        <f t="shared" si="55"/>
        <v>0</v>
      </c>
      <c r="Q278" s="2">
        <f>_xlfn.XLOOKUP(E278,[2]考勤!D:D,[2]考勤!AM:AM,0)</f>
        <v>0</v>
      </c>
      <c r="R278" s="2"/>
      <c r="S278" s="2">
        <f t="shared" si="50"/>
        <v>0</v>
      </c>
      <c r="T278" s="2">
        <v>0</v>
      </c>
      <c r="U278" s="2">
        <v>0</v>
      </c>
      <c r="V278" s="2">
        <v>0</v>
      </c>
      <c r="W278" s="32">
        <f>_xlfn.XLOOKUP(E278,[2]项目数!C:C,[2]项目数!E:E,0)</f>
        <v>37263</v>
      </c>
      <c r="X278" s="32">
        <f>_xlfn.XLOOKUP(E278,[2]项目数!C:C,[2]项目数!D:D,0)</f>
        <v>24</v>
      </c>
      <c r="Y278" s="2">
        <f>_xlfn.XLOOKUP(E278,[2]项目数!C:C,[2]项目数!F:F,0)</f>
        <v>12</v>
      </c>
      <c r="Z278" s="33" t="str">
        <f t="shared" si="51"/>
        <v>不属于战队</v>
      </c>
      <c r="AA278" s="33">
        <f t="shared" si="52"/>
        <v>0</v>
      </c>
      <c r="AB278" s="2">
        <f>_xlfn.XLOOKUP(F278,[2]战队统计表!A:A,[2]战队统计表!B:B,0)</f>
        <v>0</v>
      </c>
      <c r="AC278" s="2">
        <f t="shared" si="56"/>
        <v>1</v>
      </c>
      <c r="AD278" s="8">
        <f>IF(AC278="",_xlfn.XLOOKUP(F278,[2]战队统计表!A:A,[2]战队统计表!D:D,0),0)</f>
        <v>0</v>
      </c>
      <c r="AE278" s="34">
        <f>IF(AND(E278="T区",E278="门店T区"),"",IF(AC278="",0,LOOKUP(S278,[2]②判断标准!$B$16:$B$20,[2]②判断标准!$D$16:$D$20)))</f>
        <v>0</v>
      </c>
      <c r="AF278" s="34">
        <f t="shared" si="53"/>
        <v>0</v>
      </c>
      <c r="AG278" s="9" t="e">
        <f t="shared" si="57"/>
        <v>#REF!</v>
      </c>
      <c r="AH278" s="35">
        <f t="shared" si="58"/>
        <v>0</v>
      </c>
      <c r="AI278" s="9" t="e">
        <f t="shared" si="59"/>
        <v>#REF!</v>
      </c>
      <c r="AJ278" s="36">
        <f>IF(AA278=1,IFERROR(S278/VLOOKUP(F278,[2]战队统计表!A:C,3,0),0),0)</f>
        <v>0</v>
      </c>
      <c r="AK278" s="34" t="str">
        <f t="shared" si="49"/>
        <v/>
      </c>
      <c r="AL278" s="2" t="str">
        <f>IF(D278="顾问",_xlfn.XLOOKUP(F278,[2]战队统计表!A:A,[2]战队统计表!H:H,0),"")</f>
        <v/>
      </c>
    </row>
    <row r="279" spans="1:38" s="62" customFormat="1" ht="16.5" x14ac:dyDescent="0.2">
      <c r="A279" s="28" t="s">
        <v>30</v>
      </c>
      <c r="B279" s="54" t="s">
        <v>264</v>
      </c>
      <c r="C279" s="31" t="s">
        <v>36</v>
      </c>
      <c r="D279" s="31" t="s">
        <v>36</v>
      </c>
      <c r="E279" s="54" t="s">
        <v>325</v>
      </c>
      <c r="F279" s="2" t="s">
        <v>268</v>
      </c>
      <c r="G279" s="2">
        <v>0</v>
      </c>
      <c r="H279" s="3" t="e">
        <f>_xlfn.XLOOKUP(B279,#REF!,#REF!,0)</f>
        <v>#REF!</v>
      </c>
      <c r="I279" s="3">
        <f>_xlfn.XLOOKUP(E279,[2]新店!B:B,[2]新店!E:E,0)</f>
        <v>0</v>
      </c>
      <c r="J279" s="3">
        <f>_xlfn.XLOOKUP(E279,[2]新店!B:B,[2]新店!F:F,0)</f>
        <v>0</v>
      </c>
      <c r="K279" s="4" t="e">
        <f>IF(H279="新店一阶段",LOOKUP(I279,[2]②判断标准!$M$9:$M$12,[2]②判断标准!$O$9:$O$12),0)</f>
        <v>#REF!</v>
      </c>
      <c r="L279" s="5">
        <f t="shared" si="54"/>
        <v>0</v>
      </c>
      <c r="M279" s="6">
        <f>_xlfn.XLOOKUP(E279,[2]新店!B:B,[2]新店!G:G,0)</f>
        <v>0</v>
      </c>
      <c r="N279" s="7" t="str">
        <f>LOOKUP(M279,[2]②判断标准!$M$1:$M$4,[2]②判断标准!$O$1:$O$4)</f>
        <v>同老店</v>
      </c>
      <c r="O279" s="6">
        <f>_xlfn.XLOOKUP(E279,[2]新店!B:B,[2]新店!H:H,0)</f>
        <v>0</v>
      </c>
      <c r="P279" s="6">
        <f t="shared" si="55"/>
        <v>0</v>
      </c>
      <c r="Q279" s="2">
        <f>_xlfn.XLOOKUP(E279,[2]考勤!D:D,[2]考勤!AM:AM,0)</f>
        <v>0</v>
      </c>
      <c r="R279" s="2"/>
      <c r="S279" s="2">
        <f t="shared" si="50"/>
        <v>0</v>
      </c>
      <c r="T279" s="2">
        <v>0</v>
      </c>
      <c r="U279" s="2">
        <v>0</v>
      </c>
      <c r="V279" s="2">
        <v>0</v>
      </c>
      <c r="W279" s="32">
        <f>_xlfn.XLOOKUP(E279,[2]项目数!C:C,[2]项目数!E:E,0)</f>
        <v>110164</v>
      </c>
      <c r="X279" s="32">
        <f>_xlfn.XLOOKUP(E279,[2]项目数!C:C,[2]项目数!D:D,0)</f>
        <v>15</v>
      </c>
      <c r="Y279" s="2">
        <f>_xlfn.XLOOKUP(E279,[2]项目数!C:C,[2]项目数!F:F,0)</f>
        <v>0</v>
      </c>
      <c r="Z279" s="33" t="str">
        <f t="shared" si="51"/>
        <v>不属于战队</v>
      </c>
      <c r="AA279" s="33">
        <f t="shared" si="52"/>
        <v>0</v>
      </c>
      <c r="AB279" s="2">
        <f>_xlfn.XLOOKUP(F279,[2]战队统计表!A:A,[2]战队统计表!B:B,0)</f>
        <v>0</v>
      </c>
      <c r="AC279" s="2">
        <f t="shared" si="56"/>
        <v>1</v>
      </c>
      <c r="AD279" s="8">
        <f>IF(AC279="",_xlfn.XLOOKUP(F279,[2]战队统计表!A:A,[2]战队统计表!D:D,0),0)</f>
        <v>0</v>
      </c>
      <c r="AE279" s="34">
        <f>IF(AND(E279="T区",E279="门店T区"),"",IF(AC279="",0,LOOKUP(S279,[2]②判断标准!$B$16:$B$20,[2]②判断标准!$D$16:$D$20)))</f>
        <v>0</v>
      </c>
      <c r="AF279" s="34">
        <f t="shared" si="53"/>
        <v>0</v>
      </c>
      <c r="AG279" s="9" t="e">
        <f t="shared" si="57"/>
        <v>#REF!</v>
      </c>
      <c r="AH279" s="35">
        <f t="shared" si="58"/>
        <v>0</v>
      </c>
      <c r="AI279" s="9" t="e">
        <f t="shared" si="59"/>
        <v>#REF!</v>
      </c>
      <c r="AJ279" s="36">
        <f>IF(AA279=1,IFERROR(S279/VLOOKUP(F279,[2]战队统计表!A:C,3,0),0),0)</f>
        <v>0</v>
      </c>
      <c r="AK279" s="34" t="str">
        <f t="shared" si="49"/>
        <v/>
      </c>
      <c r="AL279" s="2" t="str">
        <f>IF(D279="顾问",_xlfn.XLOOKUP(F279,[2]战队统计表!A:A,[2]战队统计表!H:H,0),"")</f>
        <v/>
      </c>
    </row>
    <row r="280" spans="1:38" s="62" customFormat="1" ht="16.5" x14ac:dyDescent="0.2">
      <c r="A280" s="28" t="s">
        <v>30</v>
      </c>
      <c r="B280" s="54" t="s">
        <v>272</v>
      </c>
      <c r="C280" s="31" t="s">
        <v>36</v>
      </c>
      <c r="D280" s="31" t="s">
        <v>36</v>
      </c>
      <c r="E280" s="54" t="s">
        <v>326</v>
      </c>
      <c r="F280" s="2" t="s">
        <v>276</v>
      </c>
      <c r="G280" s="2">
        <v>0</v>
      </c>
      <c r="H280" s="3" t="e">
        <f>_xlfn.XLOOKUP(B280,#REF!,#REF!,0)</f>
        <v>#REF!</v>
      </c>
      <c r="I280" s="3">
        <f>_xlfn.XLOOKUP(E280,[2]新店!B:B,[2]新店!E:E,0)</f>
        <v>0</v>
      </c>
      <c r="J280" s="3">
        <f>_xlfn.XLOOKUP(E280,[2]新店!B:B,[2]新店!F:F,0)</f>
        <v>0</v>
      </c>
      <c r="K280" s="4" t="e">
        <f>IF(H280="新店一阶段",LOOKUP(I280,[2]②判断标准!$M$9:$M$12,[2]②判断标准!$O$9:$O$12),0)</f>
        <v>#REF!</v>
      </c>
      <c r="L280" s="5">
        <f t="shared" si="54"/>
        <v>0</v>
      </c>
      <c r="M280" s="6">
        <f>_xlfn.XLOOKUP(E280,[2]新店!B:B,[2]新店!G:G,0)</f>
        <v>0</v>
      </c>
      <c r="N280" s="7" t="str">
        <f>LOOKUP(M280,[2]②判断标准!$M$1:$M$4,[2]②判断标准!$O$1:$O$4)</f>
        <v>同老店</v>
      </c>
      <c r="O280" s="6">
        <f>_xlfn.XLOOKUP(E280,[2]新店!B:B,[2]新店!H:H,0)</f>
        <v>0</v>
      </c>
      <c r="P280" s="6">
        <f t="shared" si="55"/>
        <v>0</v>
      </c>
      <c r="Q280" s="2">
        <f>_xlfn.XLOOKUP(E280,[2]考勤!D:D,[2]考勤!AM:AM,0)</f>
        <v>0</v>
      </c>
      <c r="R280" s="2"/>
      <c r="S280" s="2">
        <f t="shared" si="50"/>
        <v>0</v>
      </c>
      <c r="T280" s="2">
        <v>0</v>
      </c>
      <c r="U280" s="2">
        <v>0</v>
      </c>
      <c r="V280" s="2">
        <v>0</v>
      </c>
      <c r="W280" s="32">
        <f>_xlfn.XLOOKUP(E280,[2]项目数!C:C,[2]项目数!E:E,0)</f>
        <v>167856</v>
      </c>
      <c r="X280" s="32">
        <f>_xlfn.XLOOKUP(E280,[2]项目数!C:C,[2]项目数!D:D,0)</f>
        <v>10</v>
      </c>
      <c r="Y280" s="2">
        <f>_xlfn.XLOOKUP(E280,[2]项目数!C:C,[2]项目数!F:F,0)</f>
        <v>0</v>
      </c>
      <c r="Z280" s="33" t="str">
        <f t="shared" si="51"/>
        <v>不属于战队</v>
      </c>
      <c r="AA280" s="33">
        <f t="shared" si="52"/>
        <v>0</v>
      </c>
      <c r="AB280" s="2">
        <f>_xlfn.XLOOKUP(F280,[2]战队统计表!A:A,[2]战队统计表!B:B,0)</f>
        <v>0</v>
      </c>
      <c r="AC280" s="2">
        <f t="shared" si="56"/>
        <v>1</v>
      </c>
      <c r="AD280" s="8">
        <f>IF(AC280="",_xlfn.XLOOKUP(F280,[2]战队统计表!A:A,[2]战队统计表!D:D,0),0)</f>
        <v>0</v>
      </c>
      <c r="AE280" s="34">
        <f>IF(AND(E280="T区",E280="门店T区"),"",IF(AC280="",0,LOOKUP(S280,[2]②判断标准!$B$16:$B$20,[2]②判断标准!$D$16:$D$20)))</f>
        <v>0</v>
      </c>
      <c r="AF280" s="34">
        <f t="shared" si="53"/>
        <v>0</v>
      </c>
      <c r="AG280" s="9" t="e">
        <f t="shared" si="57"/>
        <v>#REF!</v>
      </c>
      <c r="AH280" s="35">
        <f t="shared" si="58"/>
        <v>0</v>
      </c>
      <c r="AI280" s="9" t="e">
        <f t="shared" si="59"/>
        <v>#REF!</v>
      </c>
      <c r="AJ280" s="36">
        <f>IF(AA280=1,IFERROR(S280/VLOOKUP(F280,[2]战队统计表!A:C,3,0),0),0)</f>
        <v>0</v>
      </c>
      <c r="AK280" s="34" t="str">
        <f t="shared" si="49"/>
        <v/>
      </c>
      <c r="AL280" s="2" t="str">
        <f>IF(D280="顾问",_xlfn.XLOOKUP(F280,[2]战队统计表!A:A,[2]战队统计表!H:H,0),"")</f>
        <v/>
      </c>
    </row>
    <row r="281" spans="1:38" s="62" customFormat="1" ht="16.5" x14ac:dyDescent="0.2">
      <c r="A281" s="28" t="s">
        <v>30</v>
      </c>
      <c r="B281" s="54" t="s">
        <v>281</v>
      </c>
      <c r="C281" s="31" t="s">
        <v>36</v>
      </c>
      <c r="D281" s="31" t="s">
        <v>36</v>
      </c>
      <c r="E281" s="54" t="s">
        <v>327</v>
      </c>
      <c r="F281" s="2" t="s">
        <v>285</v>
      </c>
      <c r="G281" s="2">
        <v>0</v>
      </c>
      <c r="H281" s="3" t="e">
        <f>_xlfn.XLOOKUP(B281,#REF!,#REF!,0)</f>
        <v>#REF!</v>
      </c>
      <c r="I281" s="3">
        <f>_xlfn.XLOOKUP(E281,[2]新店!B:B,[2]新店!E:E,0)</f>
        <v>0</v>
      </c>
      <c r="J281" s="3">
        <f>_xlfn.XLOOKUP(E281,[2]新店!B:B,[2]新店!F:F,0)</f>
        <v>0</v>
      </c>
      <c r="K281" s="4" t="e">
        <f>IF(H281="新店一阶段",LOOKUP(I281,[2]②判断标准!$M$9:$M$12,[2]②判断标准!$O$9:$O$12),0)</f>
        <v>#REF!</v>
      </c>
      <c r="L281" s="5">
        <f t="shared" si="54"/>
        <v>0</v>
      </c>
      <c r="M281" s="6">
        <f>_xlfn.XLOOKUP(E281,[2]新店!B:B,[2]新店!G:G,0)</f>
        <v>0</v>
      </c>
      <c r="N281" s="7" t="str">
        <f>LOOKUP(M281,[2]②判断标准!$M$1:$M$4,[2]②判断标准!$O$1:$O$4)</f>
        <v>同老店</v>
      </c>
      <c r="O281" s="6">
        <f>_xlfn.XLOOKUP(E281,[2]新店!B:B,[2]新店!H:H,0)</f>
        <v>0</v>
      </c>
      <c r="P281" s="6">
        <f t="shared" si="55"/>
        <v>0</v>
      </c>
      <c r="Q281" s="2">
        <f>_xlfn.XLOOKUP(E281,[2]考勤!D:D,[2]考勤!AM:AM,0)</f>
        <v>0</v>
      </c>
      <c r="R281" s="2"/>
      <c r="S281" s="2">
        <f t="shared" si="50"/>
        <v>0</v>
      </c>
      <c r="T281" s="2">
        <v>0</v>
      </c>
      <c r="U281" s="2">
        <v>0</v>
      </c>
      <c r="V281" s="2">
        <v>0</v>
      </c>
      <c r="W281" s="32">
        <f>_xlfn.XLOOKUP(E281,[2]项目数!C:C,[2]项目数!E:E,0)</f>
        <v>193257</v>
      </c>
      <c r="X281" s="32">
        <f>_xlfn.XLOOKUP(E281,[2]项目数!C:C,[2]项目数!D:D,0)</f>
        <v>14</v>
      </c>
      <c r="Y281" s="2">
        <f>_xlfn.XLOOKUP(E281,[2]项目数!C:C,[2]项目数!F:F,0)</f>
        <v>2</v>
      </c>
      <c r="Z281" s="33" t="str">
        <f t="shared" si="51"/>
        <v>不属于战队</v>
      </c>
      <c r="AA281" s="33">
        <f t="shared" si="52"/>
        <v>0</v>
      </c>
      <c r="AB281" s="2">
        <f>_xlfn.XLOOKUP(F281,[2]战队统计表!A:A,[2]战队统计表!B:B,0)</f>
        <v>0</v>
      </c>
      <c r="AC281" s="2">
        <f t="shared" si="56"/>
        <v>1</v>
      </c>
      <c r="AD281" s="8">
        <f>IF(AC281="",_xlfn.XLOOKUP(F281,[2]战队统计表!A:A,[2]战队统计表!D:D,0),0)</f>
        <v>0</v>
      </c>
      <c r="AE281" s="34">
        <f>IF(AND(E281="T区",E281="门店T区"),"",IF(AC281="",0,LOOKUP(S281,[2]②判断标准!$B$16:$B$20,[2]②判断标准!$D$16:$D$20)))</f>
        <v>0</v>
      </c>
      <c r="AF281" s="34">
        <f t="shared" si="53"/>
        <v>0</v>
      </c>
      <c r="AG281" s="9" t="e">
        <f t="shared" si="57"/>
        <v>#REF!</v>
      </c>
      <c r="AH281" s="35">
        <f t="shared" si="58"/>
        <v>0</v>
      </c>
      <c r="AI281" s="9" t="e">
        <f t="shared" si="59"/>
        <v>#REF!</v>
      </c>
      <c r="AJ281" s="36">
        <f>IF(AA281=1,IFERROR(S281/VLOOKUP(F281,[2]战队统计表!A:C,3,0),0),0)</f>
        <v>0</v>
      </c>
      <c r="AK281" s="34" t="str">
        <f t="shared" si="49"/>
        <v/>
      </c>
      <c r="AL281" s="2" t="str">
        <f>IF(D281="顾问",_xlfn.XLOOKUP(F281,[2]战队统计表!A:A,[2]战队统计表!H:H,0),"")</f>
        <v/>
      </c>
    </row>
    <row r="282" spans="1:38" s="62" customFormat="1" ht="16.5" x14ac:dyDescent="0.2">
      <c r="A282" s="28" t="s">
        <v>30</v>
      </c>
      <c r="B282" s="54" t="s">
        <v>288</v>
      </c>
      <c r="C282" s="31" t="s">
        <v>36</v>
      </c>
      <c r="D282" s="31" t="s">
        <v>36</v>
      </c>
      <c r="E282" s="54" t="s">
        <v>328</v>
      </c>
      <c r="F282" s="2" t="s">
        <v>292</v>
      </c>
      <c r="G282" s="2">
        <v>0</v>
      </c>
      <c r="H282" s="3" t="e">
        <f>_xlfn.XLOOKUP(B282,#REF!,#REF!,0)</f>
        <v>#REF!</v>
      </c>
      <c r="I282" s="3">
        <f>_xlfn.XLOOKUP(E282,[2]新店!B:B,[2]新店!E:E,0)</f>
        <v>0</v>
      </c>
      <c r="J282" s="3">
        <f>_xlfn.XLOOKUP(E282,[2]新店!B:B,[2]新店!F:F,0)</f>
        <v>0</v>
      </c>
      <c r="K282" s="4" t="e">
        <f>IF(H282="新店一阶段",LOOKUP(I282,[2]②判断标准!$M$9:$M$12,[2]②判断标准!$O$9:$O$12),0)</f>
        <v>#REF!</v>
      </c>
      <c r="L282" s="5">
        <f t="shared" si="54"/>
        <v>0</v>
      </c>
      <c r="M282" s="6">
        <f>_xlfn.XLOOKUP(E282,[2]新店!B:B,[2]新店!G:G,0)</f>
        <v>0</v>
      </c>
      <c r="N282" s="7" t="str">
        <f>LOOKUP(M282,[2]②判断标准!$M$1:$M$4,[2]②判断标准!$O$1:$O$4)</f>
        <v>同老店</v>
      </c>
      <c r="O282" s="6">
        <f>_xlfn.XLOOKUP(E282,[2]新店!B:B,[2]新店!H:H,0)</f>
        <v>0</v>
      </c>
      <c r="P282" s="6">
        <f t="shared" si="55"/>
        <v>0</v>
      </c>
      <c r="Q282" s="2">
        <f>_xlfn.XLOOKUP(E282,[2]考勤!D:D,[2]考勤!AM:AM,0)</f>
        <v>0</v>
      </c>
      <c r="R282" s="2"/>
      <c r="S282" s="2">
        <f t="shared" si="50"/>
        <v>0</v>
      </c>
      <c r="T282" s="2">
        <v>0</v>
      </c>
      <c r="U282" s="2">
        <v>0</v>
      </c>
      <c r="V282" s="2">
        <v>0</v>
      </c>
      <c r="W282" s="32">
        <f>_xlfn.XLOOKUP(E282,[2]项目数!C:C,[2]项目数!E:E,0)</f>
        <v>240200</v>
      </c>
      <c r="X282" s="32">
        <f>_xlfn.XLOOKUP(E282,[2]项目数!C:C,[2]项目数!D:D,0)</f>
        <v>17</v>
      </c>
      <c r="Y282" s="2">
        <f>_xlfn.XLOOKUP(E282,[2]项目数!C:C,[2]项目数!F:F,0)</f>
        <v>0</v>
      </c>
      <c r="Z282" s="33" t="str">
        <f t="shared" si="51"/>
        <v>不属于战队</v>
      </c>
      <c r="AA282" s="33">
        <f t="shared" si="52"/>
        <v>0</v>
      </c>
      <c r="AB282" s="2">
        <f>_xlfn.XLOOKUP(F282,[2]战队统计表!A:A,[2]战队统计表!B:B,0)</f>
        <v>0</v>
      </c>
      <c r="AC282" s="2">
        <f t="shared" si="56"/>
        <v>1</v>
      </c>
      <c r="AD282" s="8">
        <f>IF(AC282="",_xlfn.XLOOKUP(F282,[2]战队统计表!A:A,[2]战队统计表!D:D,0),0)</f>
        <v>0</v>
      </c>
      <c r="AE282" s="34">
        <f>IF(AND(E282="T区",E282="门店T区"),"",IF(AC282="",0,LOOKUP(S282,[2]②判断标准!$B$16:$B$20,[2]②判断标准!$D$16:$D$20)))</f>
        <v>0</v>
      </c>
      <c r="AF282" s="34">
        <f t="shared" si="53"/>
        <v>0</v>
      </c>
      <c r="AG282" s="9" t="e">
        <f t="shared" si="57"/>
        <v>#REF!</v>
      </c>
      <c r="AH282" s="35">
        <f t="shared" si="58"/>
        <v>0</v>
      </c>
      <c r="AI282" s="9" t="e">
        <f t="shared" si="59"/>
        <v>#REF!</v>
      </c>
      <c r="AJ282" s="36">
        <f>IF(AA282=1,IFERROR(S282/VLOOKUP(F282,[2]战队统计表!A:C,3,0),0),0)</f>
        <v>0</v>
      </c>
      <c r="AK282" s="34" t="str">
        <f t="shared" si="49"/>
        <v/>
      </c>
      <c r="AL282" s="2" t="str">
        <f>IF(D282="顾问",_xlfn.XLOOKUP(F282,[2]战队统计表!A:A,[2]战队统计表!H:H,0),"")</f>
        <v/>
      </c>
    </row>
    <row r="283" spans="1:38" x14ac:dyDescent="0.2">
      <c r="A283" s="28" t="s">
        <v>30</v>
      </c>
      <c r="B283" s="1" t="s">
        <v>342</v>
      </c>
      <c r="E283" s="1" t="s">
        <v>343</v>
      </c>
      <c r="F283" s="2" t="s">
        <v>292</v>
      </c>
      <c r="G283" s="2">
        <v>0</v>
      </c>
      <c r="H283" s="3" t="e">
        <f>_xlfn.XLOOKUP(B283,#REF!,#REF!,0)</f>
        <v>#REF!</v>
      </c>
      <c r="I283" s="3">
        <f>_xlfn.XLOOKUP(E283,[2]新店!B:B,[2]新店!E:E,0)</f>
        <v>0</v>
      </c>
      <c r="J283" s="3">
        <f>_xlfn.XLOOKUP(E283,[2]新店!B:B,[2]新店!F:F,0)</f>
        <v>0</v>
      </c>
      <c r="K283" s="4" t="e">
        <f>IF(H283="新店一阶段",LOOKUP(I283,[2]②判断标准!$M$9:$M$12,[2]②判断标准!$O$9:$O$12),0)</f>
        <v>#REF!</v>
      </c>
      <c r="L283" s="5">
        <f t="shared" si="54"/>
        <v>0</v>
      </c>
      <c r="M283" s="6">
        <f>_xlfn.XLOOKUP(E283,[2]新店!B:B,[2]新店!G:G,0)</f>
        <v>0</v>
      </c>
      <c r="N283" s="7" t="str">
        <f>LOOKUP(M283,[2]②判断标准!$M$1:$M$4,[2]②判断标准!$O$1:$O$4)</f>
        <v>同老店</v>
      </c>
      <c r="O283" s="6">
        <f>_xlfn.XLOOKUP(E283,[2]新店!B:B,[2]新店!H:H,0)</f>
        <v>0</v>
      </c>
      <c r="P283" s="6">
        <f t="shared" si="55"/>
        <v>0</v>
      </c>
      <c r="Q283" s="2">
        <f>_xlfn.XLOOKUP(E283,[2]考勤!D:D,[2]考勤!AM:AM,0)</f>
        <v>2</v>
      </c>
      <c r="S283" s="2">
        <f t="shared" si="50"/>
        <v>0</v>
      </c>
      <c r="T283" s="2">
        <v>0</v>
      </c>
      <c r="U283" s="2">
        <v>0</v>
      </c>
      <c r="V283" s="2">
        <v>0</v>
      </c>
      <c r="W283" s="32">
        <f>_xlfn.XLOOKUP(E283,[2]项目数!C:C,[2]项目数!E:E,0)</f>
        <v>132.6</v>
      </c>
      <c r="X283" s="32">
        <f>_xlfn.XLOOKUP(E283,[2]项目数!C:C,[2]项目数!D:D,0)</f>
        <v>3</v>
      </c>
      <c r="Y283" s="2">
        <f>_xlfn.XLOOKUP(E283,[2]项目数!C:C,[2]项目数!F:F,0)</f>
        <v>56</v>
      </c>
      <c r="Z283" s="33">
        <f t="shared" si="51"/>
        <v>1</v>
      </c>
      <c r="AA283" s="33">
        <f t="shared" si="52"/>
        <v>0</v>
      </c>
      <c r="AB283" s="2">
        <f>_xlfn.XLOOKUP(F283,[2]战队统计表!A:A,[2]战队统计表!B:B,0)</f>
        <v>0</v>
      </c>
      <c r="AC283" s="2">
        <f t="shared" si="56"/>
        <v>1</v>
      </c>
      <c r="AD283" s="8">
        <f>IF(AC283="",_xlfn.XLOOKUP(F283,[2]战队统计表!A:A,[2]战队统计表!D:D,0),0)</f>
        <v>0</v>
      </c>
      <c r="AE283" s="34">
        <f>IF(AND(E283="T区",E283="门店T区"),"",IF(AC283="",0,LOOKUP(S283,[2]②判断标准!$B$16:$B$20,[2]②判断标准!$D$16:$D$20)))</f>
        <v>0</v>
      </c>
      <c r="AF283" s="34">
        <f t="shared" si="53"/>
        <v>0</v>
      </c>
      <c r="AG283" s="9" t="e">
        <f t="shared" si="57"/>
        <v>#REF!</v>
      </c>
      <c r="AH283" s="35">
        <f t="shared" si="58"/>
        <v>0</v>
      </c>
      <c r="AI283" s="9" t="e">
        <f t="shared" si="59"/>
        <v>#REF!</v>
      </c>
      <c r="AJ283" s="36">
        <f>IF(AA283=1,IFERROR(S283/VLOOKUP(F283,[2]战队统计表!A:C,3,0),0),0)</f>
        <v>0</v>
      </c>
      <c r="AK283" s="34" t="str">
        <f t="shared" si="49"/>
        <v/>
      </c>
      <c r="AL283" s="2" t="str">
        <f>IF(D283="顾问",_xlfn.XLOOKUP(F283,[2]战队统计表!A:A,[2]战队统计表!H:H,0),"")</f>
        <v/>
      </c>
    </row>
  </sheetData>
  <phoneticPr fontId="2" type="noConversion"/>
  <conditionalFormatting sqref="E2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插件-录取字段</vt:lpstr>
      <vt:lpstr>增加-金三角提成核算规则</vt:lpstr>
      <vt:lpstr>目前的金三角设定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2025-08-10T06:34:13Z</dcterms:modified>
</cp:coreProperties>
</file>