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9\B-a-报表字段\"/>
    </mc:Choice>
  </mc:AlternateContent>
  <xr:revisionPtr revIDLastSave="0" documentId="13_ncr:1_{C860C3E8-196E-4508-8614-788872738778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B-a-①呈现-门店经营数据" sheetId="2" r:id="rId1"/>
    <sheet name="B-a-26考勤汇总表" sheetId="30" r:id="rId2"/>
    <sheet name="B-a-②呈现-业绩明细表" sheetId="3" r:id="rId3"/>
    <sheet name="B-a-③呈现-消耗明细表" sheetId="4" r:id="rId4"/>
    <sheet name="B-a-④拓客明细表" sheetId="5" r:id="rId5"/>
    <sheet name="B-a-⑤邀约明细表" sheetId="6" r:id="rId6"/>
    <sheet name="B-a-⑥预约统计表" sheetId="8" r:id="rId7"/>
    <sheet name="B-a-⑦品项统计表" sheetId="9" r:id="rId8"/>
    <sheet name="B-a-⑧客户统计表" sheetId="10" r:id="rId9"/>
    <sheet name="B-a-⑨费用统计表" sheetId="11" r:id="rId10"/>
    <sheet name="B-a-⑩物质领用统计表" sheetId="12" r:id="rId11"/>
    <sheet name="B-a-11合作成本统计表" sheetId="25" r:id="rId12"/>
    <sheet name="B-a-12-奖励统计表" sheetId="22" r:id="rId13"/>
    <sheet name="B-a-13天王团统计表" sheetId="14" r:id="rId14"/>
    <sheet name="B-a-14科技部统计表-人员" sheetId="13" r:id="rId15"/>
    <sheet name="B-a-15教育部统计表" sheetId="15" r:id="rId16"/>
    <sheet name="B-a-16大项目部统计表" sheetId="19" r:id="rId17"/>
    <sheet name="B-a-18人数统计表" sheetId="20" r:id="rId18"/>
    <sheet name="B-a-22嘉宾奖励统计表" sheetId="27" r:id="rId19"/>
    <sheet name="B-a-23沉睡激活统计表" sheetId="28" r:id="rId20"/>
    <sheet name="B-a-25社保统计表" sheetId="29" r:id="rId21"/>
  </sheets>
  <externalReferences>
    <externalReference r:id="rId22"/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30" l="1" a="1"/>
  <c r="A5" i="30" s="1"/>
  <c r="I30" i="30"/>
  <c r="I29" i="30"/>
  <c r="I28" i="30"/>
  <c r="I27" i="30"/>
  <c r="I26" i="30"/>
  <c r="I25" i="30"/>
  <c r="I24" i="30"/>
  <c r="I23" i="30"/>
  <c r="I22" i="30"/>
  <c r="I21" i="30"/>
  <c r="I20" i="30"/>
  <c r="I19" i="30"/>
  <c r="I18" i="30"/>
  <c r="I17" i="30"/>
  <c r="I16" i="30"/>
  <c r="I15" i="30"/>
  <c r="I14" i="30"/>
  <c r="I13" i="30"/>
  <c r="I12" i="30"/>
  <c r="I11" i="30"/>
  <c r="I10" i="30"/>
  <c r="I9" i="30"/>
  <c r="I8" i="30"/>
  <c r="I7" i="30"/>
  <c r="I6" i="30"/>
  <c r="G20" i="2"/>
  <c r="G21" i="2"/>
  <c r="G19" i="2"/>
  <c r="I8" i="20"/>
  <c r="I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22" i="20"/>
  <c r="I23" i="20"/>
  <c r="I24" i="20"/>
  <c r="I25" i="20"/>
  <c r="I26" i="20"/>
  <c r="I27" i="20"/>
  <c r="I28" i="20"/>
  <c r="I29" i="20"/>
  <c r="I30" i="20"/>
  <c r="I31" i="20"/>
  <c r="I32" i="20"/>
  <c r="I33" i="20"/>
  <c r="I34" i="20"/>
  <c r="I35" i="20"/>
  <c r="I36" i="20"/>
  <c r="I37" i="20"/>
  <c r="I38" i="20"/>
  <c r="I39" i="20"/>
  <c r="I40" i="20"/>
  <c r="I41" i="20"/>
  <c r="I42" i="20"/>
  <c r="I43" i="20"/>
  <c r="I44" i="20"/>
  <c r="I45" i="20"/>
  <c r="I46" i="20"/>
  <c r="I47" i="20"/>
  <c r="I48" i="20"/>
  <c r="I49" i="20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68" i="20"/>
  <c r="I69" i="20"/>
  <c r="I70" i="20"/>
  <c r="I71" i="20"/>
  <c r="I72" i="20"/>
  <c r="I73" i="20"/>
  <c r="I74" i="20"/>
  <c r="I75" i="20"/>
  <c r="I76" i="20"/>
  <c r="I77" i="20"/>
  <c r="I78" i="20"/>
  <c r="I79" i="20"/>
  <c r="I80" i="20"/>
  <c r="I81" i="20"/>
  <c r="I82" i="20"/>
  <c r="I83" i="20"/>
  <c r="I84" i="20"/>
  <c r="I85" i="20"/>
  <c r="I86" i="20"/>
  <c r="I87" i="20"/>
  <c r="I88" i="20"/>
  <c r="I89" i="20"/>
  <c r="I90" i="20"/>
  <c r="I91" i="20"/>
  <c r="I92" i="20"/>
  <c r="I93" i="20"/>
  <c r="I94" i="20"/>
  <c r="I95" i="20"/>
  <c r="I96" i="20"/>
  <c r="I97" i="20"/>
  <c r="I98" i="20"/>
  <c r="I99" i="20"/>
  <c r="I100" i="20"/>
  <c r="I101" i="20"/>
  <c r="I102" i="20"/>
  <c r="I103" i="20"/>
  <c r="I104" i="20"/>
  <c r="I105" i="20"/>
  <c r="I106" i="20"/>
  <c r="I7" i="20"/>
  <c r="M5" i="20"/>
  <c r="AG8" i="20"/>
  <c r="AG9" i="20"/>
  <c r="AG10" i="20"/>
  <c r="AG11" i="20"/>
  <c r="AG12" i="20"/>
  <c r="AG13" i="20"/>
  <c r="AG14" i="20"/>
  <c r="AG15" i="20"/>
  <c r="AE8" i="20"/>
  <c r="AE9" i="20"/>
  <c r="AE10" i="20"/>
  <c r="AE11" i="20"/>
  <c r="AE12" i="20"/>
  <c r="AE13" i="20"/>
  <c r="AE14" i="20"/>
  <c r="AE15" i="20"/>
  <c r="AE7" i="20"/>
  <c r="M92" i="20"/>
  <c r="Y7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M34" i="20"/>
  <c r="M35" i="20"/>
  <c r="M36" i="20"/>
  <c r="M37" i="20"/>
  <c r="M38" i="20"/>
  <c r="M39" i="20"/>
  <c r="M40" i="20"/>
  <c r="M41" i="20"/>
  <c r="M42" i="20"/>
  <c r="M43" i="20"/>
  <c r="M44" i="20"/>
  <c r="M45" i="20"/>
  <c r="M46" i="20"/>
  <c r="M47" i="20"/>
  <c r="M48" i="20"/>
  <c r="M49" i="20"/>
  <c r="M50" i="20"/>
  <c r="M51" i="20"/>
  <c r="M52" i="20"/>
  <c r="M53" i="20"/>
  <c r="M54" i="20"/>
  <c r="M55" i="20"/>
  <c r="M56" i="20"/>
  <c r="M57" i="20"/>
  <c r="M58" i="20"/>
  <c r="M59" i="20"/>
  <c r="M60" i="20"/>
  <c r="M61" i="20"/>
  <c r="M62" i="20"/>
  <c r="M63" i="20"/>
  <c r="M64" i="20"/>
  <c r="M65" i="20"/>
  <c r="M66" i="20"/>
  <c r="M67" i="20"/>
  <c r="M68" i="20"/>
  <c r="M69" i="20"/>
  <c r="M70" i="20"/>
  <c r="M71" i="20"/>
  <c r="M72" i="20"/>
  <c r="M73" i="20"/>
  <c r="M74" i="20"/>
  <c r="M75" i="20"/>
  <c r="M76" i="20"/>
  <c r="M77" i="20"/>
  <c r="M78" i="20"/>
  <c r="M79" i="20"/>
  <c r="M80" i="20"/>
  <c r="M81" i="20"/>
  <c r="M82" i="20"/>
  <c r="M83" i="20"/>
  <c r="M84" i="20"/>
  <c r="M85" i="20"/>
  <c r="M86" i="20"/>
  <c r="M87" i="20"/>
  <c r="M88" i="20"/>
  <c r="M89" i="20"/>
  <c r="M90" i="20"/>
  <c r="M91" i="20"/>
  <c r="M93" i="20"/>
  <c r="M95" i="20"/>
  <c r="M96" i="20"/>
  <c r="M97" i="20"/>
  <c r="M98" i="20"/>
  <c r="M99" i="20"/>
  <c r="M100" i="20"/>
  <c r="M101" i="20"/>
  <c r="M102" i="20"/>
  <c r="M103" i="20"/>
  <c r="M104" i="20"/>
  <c r="M105" i="20"/>
  <c r="M106" i="20"/>
  <c r="M7" i="20"/>
  <c r="L8" i="20"/>
  <c r="L9" i="20"/>
  <c r="L10" i="20"/>
  <c r="L11" i="20"/>
  <c r="L12" i="20"/>
  <c r="L13" i="20"/>
  <c r="L14" i="20"/>
  <c r="L15" i="20"/>
  <c r="L16" i="20"/>
  <c r="L17" i="20"/>
  <c r="L18" i="20"/>
  <c r="L19" i="20"/>
  <c r="L20" i="20"/>
  <c r="L21" i="20"/>
  <c r="L22" i="20"/>
  <c r="L23" i="20"/>
  <c r="L24" i="20"/>
  <c r="L25" i="20"/>
  <c r="L26" i="20"/>
  <c r="L27" i="20"/>
  <c r="L28" i="20"/>
  <c r="L29" i="20"/>
  <c r="L30" i="20"/>
  <c r="L31" i="20"/>
  <c r="L32" i="20"/>
  <c r="L33" i="20"/>
  <c r="L34" i="20"/>
  <c r="L35" i="20"/>
  <c r="L36" i="20"/>
  <c r="L37" i="20"/>
  <c r="L38" i="20"/>
  <c r="L39" i="20"/>
  <c r="L40" i="20"/>
  <c r="L41" i="20"/>
  <c r="L42" i="20"/>
  <c r="L43" i="20"/>
  <c r="L44" i="20"/>
  <c r="L45" i="20"/>
  <c r="L46" i="20"/>
  <c r="L47" i="20"/>
  <c r="L48" i="20"/>
  <c r="L49" i="20"/>
  <c r="L50" i="20"/>
  <c r="L51" i="20"/>
  <c r="L52" i="20"/>
  <c r="L53" i="20"/>
  <c r="L54" i="20"/>
  <c r="L55" i="20"/>
  <c r="L56" i="20"/>
  <c r="L57" i="20"/>
  <c r="L58" i="20"/>
  <c r="L59" i="20"/>
  <c r="L60" i="20"/>
  <c r="L61" i="20"/>
  <c r="L62" i="20"/>
  <c r="L63" i="20"/>
  <c r="L64" i="20"/>
  <c r="L65" i="20"/>
  <c r="L66" i="20"/>
  <c r="L67" i="20"/>
  <c r="L68" i="20"/>
  <c r="L69" i="20"/>
  <c r="L70" i="20"/>
  <c r="L71" i="20"/>
  <c r="L72" i="20"/>
  <c r="L73" i="20"/>
  <c r="L74" i="20"/>
  <c r="L75" i="20"/>
  <c r="L76" i="20"/>
  <c r="L77" i="20"/>
  <c r="L78" i="20"/>
  <c r="L79" i="20"/>
  <c r="L80" i="20"/>
  <c r="L81" i="20"/>
  <c r="L82" i="20"/>
  <c r="L83" i="20"/>
  <c r="L84" i="20"/>
  <c r="L85" i="20"/>
  <c r="L86" i="20"/>
  <c r="L87" i="20"/>
  <c r="L88" i="20"/>
  <c r="L89" i="20"/>
  <c r="L90" i="20"/>
  <c r="L91" i="20"/>
  <c r="L92" i="20"/>
  <c r="L93" i="20"/>
  <c r="L94" i="20"/>
  <c r="L95" i="20"/>
  <c r="L96" i="20"/>
  <c r="L97" i="20"/>
  <c r="L98" i="20"/>
  <c r="L99" i="20"/>
  <c r="L100" i="20"/>
  <c r="L101" i="20"/>
  <c r="L102" i="20"/>
  <c r="L103" i="20"/>
  <c r="L104" i="20"/>
  <c r="L105" i="20"/>
  <c r="L106" i="20"/>
  <c r="L7" i="20"/>
  <c r="N7" i="20"/>
  <c r="O7" i="20"/>
  <c r="P7" i="20"/>
  <c r="Q7" i="20"/>
  <c r="R7" i="20"/>
  <c r="S7" i="20"/>
  <c r="K7" i="20"/>
  <c r="AP8" i="20"/>
  <c r="AP9" i="20"/>
  <c r="AP10" i="20"/>
  <c r="AP11" i="20"/>
  <c r="AQ11" i="20" s="1"/>
  <c r="AP12" i="20"/>
  <c r="AP13" i="20"/>
  <c r="AP14" i="20"/>
  <c r="AP15" i="20"/>
  <c r="AP7" i="20"/>
  <c r="AN8" i="20"/>
  <c r="AO8" i="20" s="1"/>
  <c r="AN9" i="20"/>
  <c r="AO9" i="20" s="1"/>
  <c r="AN10" i="20"/>
  <c r="AN11" i="20"/>
  <c r="AO11" i="20" s="1"/>
  <c r="AN12" i="20"/>
  <c r="AO12" i="20" s="1"/>
  <c r="AN13" i="20"/>
  <c r="AO13" i="20" s="1"/>
  <c r="AN14" i="20"/>
  <c r="AN15" i="20"/>
  <c r="AO15" i="20" s="1"/>
  <c r="AN7" i="20"/>
  <c r="AO7" i="20" s="1"/>
  <c r="AL8" i="20"/>
  <c r="AL9" i="20"/>
  <c r="AM9" i="20" s="1"/>
  <c r="AL10" i="20"/>
  <c r="AL11" i="20"/>
  <c r="AM11" i="20" s="1"/>
  <c r="AL12" i="20"/>
  <c r="AM12" i="20" s="1"/>
  <c r="AL13" i="20"/>
  <c r="AM13" i="20" s="1"/>
  <c r="AL14" i="20"/>
  <c r="AM14" i="20" s="1"/>
  <c r="AL15" i="20"/>
  <c r="AM15" i="20" s="1"/>
  <c r="AL7" i="20"/>
  <c r="AM7" i="20" s="1"/>
  <c r="AJ8" i="20"/>
  <c r="AK8" i="20" s="1"/>
  <c r="AJ9" i="20"/>
  <c r="AJ10" i="20"/>
  <c r="AJ11" i="20"/>
  <c r="AJ12" i="20"/>
  <c r="AJ13" i="20"/>
  <c r="AJ14" i="20"/>
  <c r="AK14" i="20" s="1"/>
  <c r="AJ15" i="20"/>
  <c r="AK15" i="20" s="1"/>
  <c r="AJ7" i="20"/>
  <c r="AK7" i="20" s="1"/>
  <c r="AH8" i="20"/>
  <c r="AH9" i="20"/>
  <c r="AI9" i="20" s="1"/>
  <c r="AH10" i="20"/>
  <c r="AH11" i="20"/>
  <c r="AH12" i="20"/>
  <c r="AI12" i="20" s="1"/>
  <c r="AH13" i="20"/>
  <c r="AH14" i="20"/>
  <c r="AI14" i="20" s="1"/>
  <c r="AH15" i="20"/>
  <c r="AI15" i="20" s="1"/>
  <c r="AH7" i="20"/>
  <c r="AI7" i="20" s="1"/>
  <c r="AF8" i="20"/>
  <c r="AF9" i="20"/>
  <c r="AF10" i="20"/>
  <c r="AF11" i="20"/>
  <c r="AF12" i="20"/>
  <c r="AF13" i="20"/>
  <c r="AF14" i="20"/>
  <c r="AF15" i="20"/>
  <c r="AF7" i="20"/>
  <c r="AG7" i="20" s="1"/>
  <c r="AD8" i="20"/>
  <c r="AD9" i="20"/>
  <c r="AD10" i="20"/>
  <c r="AD11" i="20"/>
  <c r="AD12" i="20"/>
  <c r="AD13" i="20"/>
  <c r="AD14" i="20"/>
  <c r="AD15" i="20"/>
  <c r="AD7" i="20"/>
  <c r="AB8" i="20"/>
  <c r="AB9" i="20"/>
  <c r="AB10" i="20"/>
  <c r="AB11" i="20"/>
  <c r="AB12" i="20"/>
  <c r="AB13" i="20"/>
  <c r="AC13" i="20" s="1"/>
  <c r="AB14" i="20"/>
  <c r="AB15" i="20"/>
  <c r="AC15" i="20" s="1"/>
  <c r="AB7" i="20"/>
  <c r="AC7" i="20" s="1"/>
  <c r="Z7" i="20"/>
  <c r="AA7" i="20" s="1"/>
  <c r="K33" i="20" s="1"/>
  <c r="Z8" i="20"/>
  <c r="AA8" i="20" s="1"/>
  <c r="K35" i="20" s="1"/>
  <c r="Z9" i="20"/>
  <c r="AA9" i="20" s="1"/>
  <c r="K40" i="20" s="1"/>
  <c r="Z10" i="20"/>
  <c r="Z11" i="20"/>
  <c r="AA11" i="20" s="1"/>
  <c r="K56" i="20" s="1"/>
  <c r="Z12" i="20"/>
  <c r="AA12" i="20" s="1"/>
  <c r="Z13" i="20"/>
  <c r="AA13" i="20" s="1"/>
  <c r="K45" i="20" s="1"/>
  <c r="Z14" i="20"/>
  <c r="AA14" i="20" s="1"/>
  <c r="K51" i="20" s="1"/>
  <c r="Z15" i="20"/>
  <c r="AA15" i="20" s="1"/>
  <c r="X7" i="20"/>
  <c r="K8" i="20"/>
  <c r="K9" i="20"/>
  <c r="K10" i="20"/>
  <c r="K11" i="20"/>
  <c r="K12" i="20"/>
  <c r="K13" i="20"/>
  <c r="K14" i="20"/>
  <c r="K15" i="20"/>
  <c r="K16" i="20"/>
  <c r="K17" i="20"/>
  <c r="K18" i="20"/>
  <c r="K19" i="20"/>
  <c r="K20" i="20"/>
  <c r="K21" i="20"/>
  <c r="K22" i="20"/>
  <c r="K23" i="20"/>
  <c r="K24" i="20"/>
  <c r="K25" i="20"/>
  <c r="K26" i="20"/>
  <c r="K27" i="20"/>
  <c r="K28" i="20"/>
  <c r="K59" i="20"/>
  <c r="K60" i="20"/>
  <c r="K61" i="20"/>
  <c r="K62" i="20"/>
  <c r="K63" i="20"/>
  <c r="K64" i="20"/>
  <c r="K65" i="20"/>
  <c r="K66" i="20"/>
  <c r="K67" i="20"/>
  <c r="K68" i="20"/>
  <c r="K69" i="20"/>
  <c r="K70" i="20"/>
  <c r="K71" i="20"/>
  <c r="K72" i="20"/>
  <c r="K73" i="20"/>
  <c r="K74" i="20"/>
  <c r="K75" i="20"/>
  <c r="K76" i="20"/>
  <c r="K77" i="20"/>
  <c r="K78" i="20"/>
  <c r="K79" i="20"/>
  <c r="K80" i="20"/>
  <c r="K81" i="20"/>
  <c r="K82" i="20"/>
  <c r="K83" i="20"/>
  <c r="K84" i="20"/>
  <c r="K85" i="20"/>
  <c r="K86" i="20"/>
  <c r="K87" i="20"/>
  <c r="K88" i="20"/>
  <c r="K89" i="20"/>
  <c r="K90" i="20"/>
  <c r="K91" i="20"/>
  <c r="K92" i="20"/>
  <c r="K93" i="20"/>
  <c r="K94" i="20"/>
  <c r="K95" i="20"/>
  <c r="K96" i="20"/>
  <c r="K97" i="20"/>
  <c r="K98" i="20"/>
  <c r="K99" i="20"/>
  <c r="K100" i="20"/>
  <c r="K101" i="20"/>
  <c r="K102" i="20"/>
  <c r="K103" i="20"/>
  <c r="K104" i="20"/>
  <c r="K105" i="20"/>
  <c r="K106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X8" i="20"/>
  <c r="Y8" i="20" s="1"/>
  <c r="J7" i="20" s="1"/>
  <c r="X9" i="20"/>
  <c r="Y9" i="20" s="1"/>
  <c r="X10" i="20"/>
  <c r="Y10" i="20" s="1"/>
  <c r="X11" i="20"/>
  <c r="Y11" i="20" s="1"/>
  <c r="X12" i="20"/>
  <c r="Y12" i="20" s="1"/>
  <c r="J28" i="20" s="1"/>
  <c r="X13" i="20"/>
  <c r="Y13" i="20" s="1"/>
  <c r="J21" i="20" s="1"/>
  <c r="X14" i="20"/>
  <c r="Y14" i="20" s="1"/>
  <c r="J24" i="20" s="1"/>
  <c r="X15" i="20"/>
  <c r="Y15" i="20" s="1"/>
  <c r="S106" i="20"/>
  <c r="R106" i="20"/>
  <c r="Q106" i="20"/>
  <c r="P106" i="20"/>
  <c r="O106" i="20"/>
  <c r="N106" i="20"/>
  <c r="S105" i="20"/>
  <c r="R105" i="20"/>
  <c r="Q105" i="20"/>
  <c r="P105" i="20"/>
  <c r="O105" i="20"/>
  <c r="N105" i="20"/>
  <c r="S104" i="20"/>
  <c r="R104" i="20"/>
  <c r="Q104" i="20"/>
  <c r="P104" i="20"/>
  <c r="O104" i="20"/>
  <c r="N104" i="20"/>
  <c r="S103" i="20"/>
  <c r="R103" i="20"/>
  <c r="Q103" i="20"/>
  <c r="P103" i="20"/>
  <c r="O103" i="20"/>
  <c r="N103" i="20"/>
  <c r="S102" i="20"/>
  <c r="R102" i="20"/>
  <c r="Q102" i="20"/>
  <c r="P102" i="20"/>
  <c r="O102" i="20"/>
  <c r="N102" i="20"/>
  <c r="S101" i="20"/>
  <c r="R101" i="20"/>
  <c r="Q101" i="20"/>
  <c r="P101" i="20"/>
  <c r="O101" i="20"/>
  <c r="N101" i="20"/>
  <c r="S100" i="20"/>
  <c r="R100" i="20"/>
  <c r="Q100" i="20"/>
  <c r="P100" i="20"/>
  <c r="O100" i="20"/>
  <c r="N100" i="20"/>
  <c r="S99" i="20"/>
  <c r="R99" i="20"/>
  <c r="Q99" i="20"/>
  <c r="P99" i="20"/>
  <c r="O99" i="20"/>
  <c r="N99" i="20"/>
  <c r="S98" i="20"/>
  <c r="R98" i="20"/>
  <c r="Q98" i="20"/>
  <c r="P98" i="20"/>
  <c r="O98" i="20"/>
  <c r="N98" i="20"/>
  <c r="S97" i="20"/>
  <c r="R97" i="20"/>
  <c r="Q97" i="20"/>
  <c r="P97" i="20"/>
  <c r="O97" i="20"/>
  <c r="N97" i="20"/>
  <c r="S96" i="20"/>
  <c r="R96" i="20"/>
  <c r="Q96" i="20"/>
  <c r="P96" i="20"/>
  <c r="O96" i="20"/>
  <c r="N96" i="20"/>
  <c r="S95" i="20"/>
  <c r="R95" i="20"/>
  <c r="Q95" i="20"/>
  <c r="P95" i="20"/>
  <c r="O95" i="20"/>
  <c r="N95" i="20"/>
  <c r="S94" i="20"/>
  <c r="R94" i="20"/>
  <c r="Q94" i="20"/>
  <c r="P94" i="20"/>
  <c r="O94" i="20"/>
  <c r="N94" i="20"/>
  <c r="S93" i="20"/>
  <c r="R93" i="20"/>
  <c r="Q93" i="20"/>
  <c r="P93" i="20"/>
  <c r="O93" i="20"/>
  <c r="N93" i="20"/>
  <c r="S92" i="20"/>
  <c r="R92" i="20"/>
  <c r="Q92" i="20"/>
  <c r="P92" i="20"/>
  <c r="O92" i="20"/>
  <c r="N92" i="20"/>
  <c r="S91" i="20"/>
  <c r="R91" i="20"/>
  <c r="Q91" i="20"/>
  <c r="P91" i="20"/>
  <c r="O91" i="20"/>
  <c r="N91" i="20"/>
  <c r="S90" i="20"/>
  <c r="R90" i="20"/>
  <c r="Q90" i="20"/>
  <c r="P90" i="20"/>
  <c r="O90" i="20"/>
  <c r="N90" i="20"/>
  <c r="S89" i="20"/>
  <c r="R89" i="20"/>
  <c r="Q89" i="20"/>
  <c r="P89" i="20"/>
  <c r="O89" i="20"/>
  <c r="N89" i="20"/>
  <c r="S88" i="20"/>
  <c r="R88" i="20"/>
  <c r="Q88" i="20"/>
  <c r="P88" i="20"/>
  <c r="O88" i="20"/>
  <c r="N88" i="20"/>
  <c r="S87" i="20"/>
  <c r="R87" i="20"/>
  <c r="Q87" i="20"/>
  <c r="P87" i="20"/>
  <c r="O87" i="20"/>
  <c r="N87" i="20"/>
  <c r="S86" i="20"/>
  <c r="R86" i="20"/>
  <c r="Q86" i="20"/>
  <c r="P86" i="20"/>
  <c r="O86" i="20"/>
  <c r="N86" i="20"/>
  <c r="S85" i="20"/>
  <c r="R85" i="20"/>
  <c r="Q85" i="20"/>
  <c r="P85" i="20"/>
  <c r="O85" i="20"/>
  <c r="N85" i="20"/>
  <c r="S84" i="20"/>
  <c r="R84" i="20"/>
  <c r="Q84" i="20"/>
  <c r="P84" i="20"/>
  <c r="O84" i="20"/>
  <c r="N84" i="20"/>
  <c r="S83" i="20"/>
  <c r="R83" i="20"/>
  <c r="Q83" i="20"/>
  <c r="P83" i="20"/>
  <c r="O83" i="20"/>
  <c r="N83" i="20"/>
  <c r="S82" i="20"/>
  <c r="R82" i="20"/>
  <c r="Q82" i="20"/>
  <c r="P82" i="20"/>
  <c r="O82" i="20"/>
  <c r="N82" i="20"/>
  <c r="S81" i="20"/>
  <c r="R81" i="20"/>
  <c r="Q81" i="20"/>
  <c r="P81" i="20"/>
  <c r="O81" i="20"/>
  <c r="N81" i="20"/>
  <c r="S80" i="20"/>
  <c r="R80" i="20"/>
  <c r="Q80" i="20"/>
  <c r="P80" i="20"/>
  <c r="O80" i="20"/>
  <c r="N80" i="20"/>
  <c r="S79" i="20"/>
  <c r="R79" i="20"/>
  <c r="Q79" i="20"/>
  <c r="P79" i="20"/>
  <c r="O79" i="20"/>
  <c r="N79" i="20"/>
  <c r="S78" i="20"/>
  <c r="R78" i="20"/>
  <c r="Q78" i="20"/>
  <c r="P78" i="20"/>
  <c r="O78" i="20"/>
  <c r="N78" i="20"/>
  <c r="S77" i="20"/>
  <c r="R77" i="20"/>
  <c r="Q77" i="20"/>
  <c r="P77" i="20"/>
  <c r="O77" i="20"/>
  <c r="N77" i="20"/>
  <c r="S76" i="20"/>
  <c r="R76" i="20"/>
  <c r="Q76" i="20"/>
  <c r="P76" i="20"/>
  <c r="O76" i="20"/>
  <c r="N76" i="20"/>
  <c r="S75" i="20"/>
  <c r="R75" i="20"/>
  <c r="Q75" i="20"/>
  <c r="P75" i="20"/>
  <c r="O75" i="20"/>
  <c r="N75" i="20"/>
  <c r="S74" i="20"/>
  <c r="R74" i="20"/>
  <c r="Q74" i="20"/>
  <c r="P74" i="20"/>
  <c r="O74" i="20"/>
  <c r="N74" i="20"/>
  <c r="S73" i="20"/>
  <c r="R73" i="20"/>
  <c r="Q73" i="20"/>
  <c r="P73" i="20"/>
  <c r="O73" i="20"/>
  <c r="N73" i="20"/>
  <c r="S72" i="20"/>
  <c r="R72" i="20"/>
  <c r="Q72" i="20"/>
  <c r="P72" i="20"/>
  <c r="O72" i="20"/>
  <c r="N72" i="20"/>
  <c r="S71" i="20"/>
  <c r="R71" i="20"/>
  <c r="Q71" i="20"/>
  <c r="P71" i="20"/>
  <c r="O71" i="20"/>
  <c r="N71" i="20"/>
  <c r="S70" i="20"/>
  <c r="R70" i="20"/>
  <c r="Q70" i="20"/>
  <c r="P70" i="20"/>
  <c r="O70" i="20"/>
  <c r="N70" i="20"/>
  <c r="S69" i="20"/>
  <c r="R69" i="20"/>
  <c r="Q69" i="20"/>
  <c r="P69" i="20"/>
  <c r="O69" i="20"/>
  <c r="N69" i="20"/>
  <c r="S68" i="20"/>
  <c r="R68" i="20"/>
  <c r="Q68" i="20"/>
  <c r="P68" i="20"/>
  <c r="O68" i="20"/>
  <c r="N68" i="20"/>
  <c r="S67" i="20"/>
  <c r="R67" i="20"/>
  <c r="Q67" i="20"/>
  <c r="P67" i="20"/>
  <c r="O67" i="20"/>
  <c r="N67" i="20"/>
  <c r="S66" i="20"/>
  <c r="R66" i="20"/>
  <c r="Q66" i="20"/>
  <c r="P66" i="20"/>
  <c r="O66" i="20"/>
  <c r="N66" i="20"/>
  <c r="S65" i="20"/>
  <c r="R65" i="20"/>
  <c r="Q65" i="20"/>
  <c r="P65" i="20"/>
  <c r="O65" i="20"/>
  <c r="N65" i="20"/>
  <c r="S64" i="20"/>
  <c r="R64" i="20"/>
  <c r="Q64" i="20"/>
  <c r="P64" i="20"/>
  <c r="O64" i="20"/>
  <c r="N64" i="20"/>
  <c r="S63" i="20"/>
  <c r="R63" i="20"/>
  <c r="Q63" i="20"/>
  <c r="P63" i="20"/>
  <c r="O63" i="20"/>
  <c r="N63" i="20"/>
  <c r="S62" i="20"/>
  <c r="R62" i="20"/>
  <c r="Q62" i="20"/>
  <c r="P62" i="20"/>
  <c r="O62" i="20"/>
  <c r="N62" i="20"/>
  <c r="S61" i="20"/>
  <c r="R61" i="20"/>
  <c r="Q61" i="20"/>
  <c r="P61" i="20"/>
  <c r="O61" i="20"/>
  <c r="N61" i="20"/>
  <c r="S60" i="20"/>
  <c r="R60" i="20"/>
  <c r="Q60" i="20"/>
  <c r="P60" i="20"/>
  <c r="O60" i="20"/>
  <c r="N60" i="20"/>
  <c r="S59" i="20"/>
  <c r="R59" i="20"/>
  <c r="Q59" i="20"/>
  <c r="P59" i="20"/>
  <c r="O59" i="20"/>
  <c r="N59" i="20"/>
  <c r="S58" i="20"/>
  <c r="R58" i="20"/>
  <c r="Q58" i="20"/>
  <c r="P58" i="20"/>
  <c r="O58" i="20"/>
  <c r="N58" i="20"/>
  <c r="S57" i="20"/>
  <c r="R57" i="20"/>
  <c r="Q57" i="20"/>
  <c r="P57" i="20"/>
  <c r="O57" i="20"/>
  <c r="N57" i="20"/>
  <c r="S56" i="20"/>
  <c r="R56" i="20"/>
  <c r="Q56" i="20"/>
  <c r="P56" i="20"/>
  <c r="O56" i="20"/>
  <c r="N56" i="20"/>
  <c r="S55" i="20"/>
  <c r="R55" i="20"/>
  <c r="Q55" i="20"/>
  <c r="P55" i="20"/>
  <c r="O55" i="20"/>
  <c r="N55" i="20"/>
  <c r="S54" i="20"/>
  <c r="R54" i="20"/>
  <c r="Q54" i="20"/>
  <c r="P54" i="20"/>
  <c r="O54" i="20"/>
  <c r="N54" i="20"/>
  <c r="S53" i="20"/>
  <c r="R53" i="20"/>
  <c r="Q53" i="20"/>
  <c r="P53" i="20"/>
  <c r="O53" i="20"/>
  <c r="N53" i="20"/>
  <c r="S52" i="20"/>
  <c r="R52" i="20"/>
  <c r="Q52" i="20"/>
  <c r="P52" i="20"/>
  <c r="O52" i="20"/>
  <c r="N52" i="20"/>
  <c r="S51" i="20"/>
  <c r="R51" i="20"/>
  <c r="Q51" i="20"/>
  <c r="P51" i="20"/>
  <c r="O51" i="20"/>
  <c r="N51" i="20"/>
  <c r="S50" i="20"/>
  <c r="R50" i="20"/>
  <c r="Q50" i="20"/>
  <c r="P50" i="20"/>
  <c r="O50" i="20"/>
  <c r="N50" i="20"/>
  <c r="S49" i="20"/>
  <c r="R49" i="20"/>
  <c r="Q49" i="20"/>
  <c r="P49" i="20"/>
  <c r="O49" i="20"/>
  <c r="N49" i="20"/>
  <c r="S48" i="20"/>
  <c r="R48" i="20"/>
  <c r="Q48" i="20"/>
  <c r="P48" i="20"/>
  <c r="O48" i="20"/>
  <c r="N48" i="20"/>
  <c r="S47" i="20"/>
  <c r="R47" i="20"/>
  <c r="Q47" i="20"/>
  <c r="P47" i="20"/>
  <c r="O47" i="20"/>
  <c r="N47" i="20"/>
  <c r="S46" i="20"/>
  <c r="R46" i="20"/>
  <c r="Q46" i="20"/>
  <c r="P46" i="20"/>
  <c r="O46" i="20"/>
  <c r="N46" i="20"/>
  <c r="S45" i="20"/>
  <c r="R45" i="20"/>
  <c r="Q45" i="20"/>
  <c r="P45" i="20"/>
  <c r="O45" i="20"/>
  <c r="N45" i="20"/>
  <c r="S44" i="20"/>
  <c r="R44" i="20"/>
  <c r="Q44" i="20"/>
  <c r="P44" i="20"/>
  <c r="O44" i="20"/>
  <c r="N44" i="20"/>
  <c r="S43" i="20"/>
  <c r="R43" i="20"/>
  <c r="Q43" i="20"/>
  <c r="P43" i="20"/>
  <c r="O43" i="20"/>
  <c r="N43" i="20"/>
  <c r="S42" i="20"/>
  <c r="R42" i="20"/>
  <c r="Q42" i="20"/>
  <c r="P42" i="20"/>
  <c r="O42" i="20"/>
  <c r="N42" i="20"/>
  <c r="S41" i="20"/>
  <c r="R41" i="20"/>
  <c r="Q41" i="20"/>
  <c r="P41" i="20"/>
  <c r="O41" i="20"/>
  <c r="N41" i="20"/>
  <c r="S40" i="20"/>
  <c r="R40" i="20"/>
  <c r="Q40" i="20"/>
  <c r="P40" i="20"/>
  <c r="O40" i="20"/>
  <c r="N40" i="20"/>
  <c r="S39" i="20"/>
  <c r="R39" i="20"/>
  <c r="Q39" i="20"/>
  <c r="P39" i="20"/>
  <c r="O39" i="20"/>
  <c r="N39" i="20"/>
  <c r="S38" i="20"/>
  <c r="R38" i="20"/>
  <c r="Q38" i="20"/>
  <c r="P38" i="20"/>
  <c r="O38" i="20"/>
  <c r="N38" i="20"/>
  <c r="S37" i="20"/>
  <c r="R37" i="20"/>
  <c r="Q37" i="20"/>
  <c r="P37" i="20"/>
  <c r="O37" i="20"/>
  <c r="N37" i="20"/>
  <c r="S36" i="20"/>
  <c r="R36" i="20"/>
  <c r="Q36" i="20"/>
  <c r="P36" i="20"/>
  <c r="O36" i="20"/>
  <c r="N36" i="20"/>
  <c r="S35" i="20"/>
  <c r="R35" i="20"/>
  <c r="Q35" i="20"/>
  <c r="P35" i="20"/>
  <c r="O35" i="20"/>
  <c r="N35" i="20"/>
  <c r="S34" i="20"/>
  <c r="R34" i="20"/>
  <c r="Q34" i="20"/>
  <c r="P34" i="20"/>
  <c r="O34" i="20"/>
  <c r="N34" i="20"/>
  <c r="S33" i="20"/>
  <c r="R33" i="20"/>
  <c r="Q33" i="20"/>
  <c r="P33" i="20"/>
  <c r="O33" i="20"/>
  <c r="N33" i="20"/>
  <c r="S32" i="20"/>
  <c r="R32" i="20"/>
  <c r="Q32" i="20"/>
  <c r="P32" i="20"/>
  <c r="O32" i="20"/>
  <c r="N32" i="20"/>
  <c r="S31" i="20"/>
  <c r="R31" i="20"/>
  <c r="Q31" i="20"/>
  <c r="P31" i="20"/>
  <c r="O31" i="20"/>
  <c r="N31" i="20"/>
  <c r="S30" i="20"/>
  <c r="R30" i="20"/>
  <c r="Q30" i="20"/>
  <c r="P30" i="20"/>
  <c r="O30" i="20"/>
  <c r="N30" i="20"/>
  <c r="S29" i="20"/>
  <c r="R29" i="20"/>
  <c r="Q29" i="20"/>
  <c r="P29" i="20"/>
  <c r="O29" i="20"/>
  <c r="N29" i="20"/>
  <c r="S28" i="20"/>
  <c r="R28" i="20"/>
  <c r="Q28" i="20"/>
  <c r="P28" i="20"/>
  <c r="O28" i="20"/>
  <c r="N28" i="20"/>
  <c r="S27" i="20"/>
  <c r="R27" i="20"/>
  <c r="Q27" i="20"/>
  <c r="P27" i="20"/>
  <c r="O27" i="20"/>
  <c r="N27" i="20"/>
  <c r="S26" i="20"/>
  <c r="R26" i="20"/>
  <c r="Q26" i="20"/>
  <c r="P26" i="20"/>
  <c r="O26" i="20"/>
  <c r="N26" i="20"/>
  <c r="S25" i="20"/>
  <c r="R25" i="20"/>
  <c r="Q25" i="20"/>
  <c r="P25" i="20"/>
  <c r="O25" i="20"/>
  <c r="N25" i="20"/>
  <c r="S24" i="20"/>
  <c r="R24" i="20"/>
  <c r="Q24" i="20"/>
  <c r="P24" i="20"/>
  <c r="O24" i="20"/>
  <c r="N24" i="20"/>
  <c r="S23" i="20"/>
  <c r="R23" i="20"/>
  <c r="Q23" i="20"/>
  <c r="P23" i="20"/>
  <c r="O23" i="20"/>
  <c r="N23" i="20"/>
  <c r="S22" i="20"/>
  <c r="R22" i="20"/>
  <c r="Q22" i="20"/>
  <c r="P22" i="20"/>
  <c r="O22" i="20"/>
  <c r="N22" i="20"/>
  <c r="S21" i="20"/>
  <c r="R21" i="20"/>
  <c r="Q21" i="20"/>
  <c r="P21" i="20"/>
  <c r="O21" i="20"/>
  <c r="N21" i="20"/>
  <c r="S20" i="20"/>
  <c r="R20" i="20"/>
  <c r="Q20" i="20"/>
  <c r="P20" i="20"/>
  <c r="O20" i="20"/>
  <c r="N20" i="20"/>
  <c r="S19" i="20"/>
  <c r="R19" i="20"/>
  <c r="Q19" i="20"/>
  <c r="P19" i="20"/>
  <c r="O19" i="20"/>
  <c r="N19" i="20"/>
  <c r="S18" i="20"/>
  <c r="R18" i="20"/>
  <c r="Q18" i="20"/>
  <c r="P18" i="20"/>
  <c r="O18" i="20"/>
  <c r="N18" i="20"/>
  <c r="S17" i="20"/>
  <c r="R17" i="20"/>
  <c r="Q17" i="20"/>
  <c r="P17" i="20"/>
  <c r="O17" i="20"/>
  <c r="N17" i="20"/>
  <c r="S16" i="20"/>
  <c r="R16" i="20"/>
  <c r="Q16" i="20"/>
  <c r="P16" i="20"/>
  <c r="O16" i="20"/>
  <c r="N16" i="20"/>
  <c r="S15" i="20"/>
  <c r="R15" i="20"/>
  <c r="Q15" i="20"/>
  <c r="P15" i="20"/>
  <c r="O15" i="20"/>
  <c r="N15" i="20"/>
  <c r="S14" i="20"/>
  <c r="R14" i="20"/>
  <c r="Q14" i="20"/>
  <c r="P14" i="20"/>
  <c r="O14" i="20"/>
  <c r="N14" i="20"/>
  <c r="S13" i="20"/>
  <c r="R13" i="20"/>
  <c r="Q13" i="20"/>
  <c r="P13" i="20"/>
  <c r="O13" i="20"/>
  <c r="N13" i="20"/>
  <c r="S12" i="20"/>
  <c r="R12" i="20"/>
  <c r="Q12" i="20"/>
  <c r="P12" i="20"/>
  <c r="O12" i="20"/>
  <c r="N12" i="20"/>
  <c r="S11" i="20"/>
  <c r="R11" i="20"/>
  <c r="Q11" i="20"/>
  <c r="P11" i="20"/>
  <c r="O11" i="20"/>
  <c r="N11" i="20"/>
  <c r="S10" i="20"/>
  <c r="R10" i="20"/>
  <c r="Q10" i="20"/>
  <c r="P10" i="20"/>
  <c r="O10" i="20"/>
  <c r="N10" i="20"/>
  <c r="S9" i="20"/>
  <c r="R9" i="20"/>
  <c r="Q9" i="20"/>
  <c r="P9" i="20"/>
  <c r="O9" i="20"/>
  <c r="N9" i="20"/>
  <c r="S8" i="20"/>
  <c r="R8" i="20"/>
  <c r="Q8" i="20"/>
  <c r="P8" i="20"/>
  <c r="O8" i="20"/>
  <c r="N8" i="20"/>
  <c r="AQ15" i="20"/>
  <c r="AQ14" i="20"/>
  <c r="AO14" i="20"/>
  <c r="AC14" i="20"/>
  <c r="AQ13" i="20"/>
  <c r="AK13" i="20"/>
  <c r="AI13" i="20"/>
  <c r="AQ12" i="20"/>
  <c r="AK12" i="20"/>
  <c r="AC12" i="20"/>
  <c r="AK11" i="20"/>
  <c r="AI11" i="20"/>
  <c r="AC11" i="20"/>
  <c r="AQ10" i="20"/>
  <c r="AO10" i="20"/>
  <c r="AM10" i="20"/>
  <c r="AK10" i="20"/>
  <c r="AI10" i="20"/>
  <c r="AC10" i="20"/>
  <c r="AA10" i="20"/>
  <c r="K43" i="20" s="1"/>
  <c r="AQ9" i="20"/>
  <c r="AK9" i="20"/>
  <c r="AC9" i="20"/>
  <c r="AQ8" i="20"/>
  <c r="AM8" i="20"/>
  <c r="AI8" i="20"/>
  <c r="AC8" i="20"/>
  <c r="AQ7" i="20"/>
  <c r="AP5" i="20"/>
  <c r="AN5" i="20"/>
  <c r="AL5" i="20"/>
  <c r="AJ5" i="20"/>
  <c r="AH5" i="20"/>
  <c r="AF5" i="20"/>
  <c r="AD5" i="20"/>
  <c r="AB5" i="20"/>
  <c r="Z5" i="20"/>
  <c r="X5" i="20"/>
  <c r="W5" i="20"/>
  <c r="H20" i="29"/>
  <c r="H21" i="29"/>
  <c r="H22" i="29"/>
  <c r="H23" i="29"/>
  <c r="H24" i="29"/>
  <c r="H25" i="29"/>
  <c r="H26" i="29"/>
  <c r="H27" i="29"/>
  <c r="H29" i="29"/>
  <c r="H30" i="29"/>
  <c r="H31" i="29"/>
  <c r="H32" i="29"/>
  <c r="H33" i="29"/>
  <c r="H34" i="29"/>
  <c r="H36" i="29"/>
  <c r="H37" i="29"/>
  <c r="H39" i="29"/>
  <c r="H40" i="29"/>
  <c r="H41" i="29"/>
  <c r="H42" i="29"/>
  <c r="H44" i="29"/>
  <c r="H46" i="29"/>
  <c r="H47" i="29"/>
  <c r="H50" i="29"/>
  <c r="H51" i="29"/>
  <c r="H52" i="29"/>
  <c r="H53" i="29"/>
  <c r="H54" i="29"/>
  <c r="H19" i="29"/>
  <c r="G23" i="29"/>
  <c r="G24" i="29"/>
  <c r="G26" i="29"/>
  <c r="G36" i="29"/>
  <c r="G38" i="29"/>
  <c r="G45" i="29"/>
  <c r="G47" i="29"/>
  <c r="G48" i="29"/>
  <c r="G50" i="29"/>
  <c r="G51" i="29"/>
  <c r="G52" i="29"/>
  <c r="G53" i="29"/>
  <c r="G54" i="29"/>
  <c r="G19" i="29"/>
  <c r="P20" i="29"/>
  <c r="Q20" i="29" s="1"/>
  <c r="G28" i="29" s="1"/>
  <c r="P21" i="29"/>
  <c r="Q21" i="29" s="1"/>
  <c r="G31" i="29" s="1"/>
  <c r="P22" i="29"/>
  <c r="Q22" i="29" s="1"/>
  <c r="G33" i="29" s="1"/>
  <c r="P23" i="29"/>
  <c r="Q23" i="29" s="1"/>
  <c r="P24" i="29"/>
  <c r="Q24" i="29" s="1"/>
  <c r="G41" i="29" s="1"/>
  <c r="P25" i="29"/>
  <c r="Q25" i="29" s="1"/>
  <c r="G49" i="29" s="1"/>
  <c r="P26" i="29"/>
  <c r="Q26" i="29" s="1"/>
  <c r="G29" i="29" s="1"/>
  <c r="P27" i="29"/>
  <c r="Q27" i="29" s="1"/>
  <c r="G37" i="29" s="1"/>
  <c r="P28" i="29"/>
  <c r="Q28" i="29" s="1"/>
  <c r="G40" i="29" s="1"/>
  <c r="P29" i="29"/>
  <c r="Q29" i="29" s="1"/>
  <c r="G20" i="29" s="1"/>
  <c r="P30" i="29"/>
  <c r="Q30" i="29" s="1"/>
  <c r="G21" i="29" s="1"/>
  <c r="P31" i="29"/>
  <c r="Q31" i="29" s="1"/>
  <c r="G27" i="29" s="1"/>
  <c r="P32" i="29"/>
  <c r="P33" i="29"/>
  <c r="Q33" i="29" s="1"/>
  <c r="G35" i="29" s="1"/>
  <c r="P34" i="29"/>
  <c r="Q34" i="29" s="1"/>
  <c r="G32" i="29" s="1"/>
  <c r="P35" i="29"/>
  <c r="Q35" i="29" s="1"/>
  <c r="G43" i="29" s="1"/>
  <c r="P36" i="29"/>
  <c r="Q36" i="29" s="1"/>
  <c r="G25" i="29" s="1"/>
  <c r="P37" i="29"/>
  <c r="Q37" i="29" s="1"/>
  <c r="G44" i="29" s="1"/>
  <c r="P38" i="29"/>
  <c r="Q38" i="29" s="1"/>
  <c r="G46" i="29" s="1"/>
  <c r="P39" i="29"/>
  <c r="Q39" i="29" s="1"/>
  <c r="G39" i="29" s="1"/>
  <c r="P40" i="29"/>
  <c r="Q40" i="29" s="1"/>
  <c r="G34" i="29" s="1"/>
  <c r="P41" i="29"/>
  <c r="Q41" i="29" s="1"/>
  <c r="G42" i="29" s="1"/>
  <c r="P42" i="29"/>
  <c r="Q42" i="29" s="1"/>
  <c r="H35" i="29" s="1"/>
  <c r="P43" i="29"/>
  <c r="Q43" i="29" s="1"/>
  <c r="H43" i="29" s="1"/>
  <c r="P44" i="29"/>
  <c r="Q44" i="29" s="1"/>
  <c r="H28" i="29" s="1"/>
  <c r="P45" i="29"/>
  <c r="Q45" i="29" s="1"/>
  <c r="H49" i="29" s="1"/>
  <c r="P46" i="29"/>
  <c r="Q46" i="29" s="1"/>
  <c r="H45" i="29" s="1"/>
  <c r="P47" i="29"/>
  <c r="Q47" i="29" s="1"/>
  <c r="H48" i="29" s="1"/>
  <c r="P48" i="29"/>
  <c r="Q48" i="29" s="1"/>
  <c r="H38" i="29" s="1"/>
  <c r="P19" i="29"/>
  <c r="Q19" i="29" s="1"/>
  <c r="G22" i="29" s="1"/>
  <c r="M6" i="29"/>
  <c r="M7" i="29"/>
  <c r="M8" i="29"/>
  <c r="M9" i="29"/>
  <c r="M10" i="29"/>
  <c r="M11" i="29"/>
  <c r="M12" i="29"/>
  <c r="M5" i="29"/>
  <c r="F17" i="29"/>
  <c r="I17" i="29"/>
  <c r="Q32" i="29"/>
  <c r="G30" i="29" s="1"/>
  <c r="K12" i="29"/>
  <c r="L12" i="29" s="1"/>
  <c r="K11" i="29"/>
  <c r="L11" i="29" s="1"/>
  <c r="K10" i="29"/>
  <c r="L10" i="29" s="1"/>
  <c r="K9" i="29"/>
  <c r="L9" i="29" s="1"/>
  <c r="K8" i="29"/>
  <c r="L8" i="29" s="1"/>
  <c r="K7" i="29"/>
  <c r="L7" i="29" s="1"/>
  <c r="K6" i="29"/>
  <c r="K5" i="29"/>
  <c r="G31" i="30" l="1"/>
  <c r="G7" i="30"/>
  <c r="G27" i="30"/>
  <c r="O27" i="30" s="1"/>
  <c r="G19" i="30"/>
  <c r="G18" i="30"/>
  <c r="G25" i="30"/>
  <c r="G17" i="30"/>
  <c r="G28" i="30"/>
  <c r="G16" i="30"/>
  <c r="G26" i="30"/>
  <c r="G21" i="30"/>
  <c r="G15" i="30"/>
  <c r="G14" i="30"/>
  <c r="O14" i="30" s="1"/>
  <c r="G23" i="30"/>
  <c r="O23" i="30" s="1"/>
  <c r="G13" i="30"/>
  <c r="O13" i="30" s="1"/>
  <c r="G12" i="30"/>
  <c r="O12" i="30" s="1"/>
  <c r="G24" i="30"/>
  <c r="O24" i="30" s="1"/>
  <c r="G11" i="30"/>
  <c r="O11" i="30" s="1"/>
  <c r="G29" i="30"/>
  <c r="O29" i="30" s="1"/>
  <c r="G10" i="30"/>
  <c r="O10" i="30" s="1"/>
  <c r="G6" i="30"/>
  <c r="O6" i="30" s="1"/>
  <c r="G22" i="30"/>
  <c r="O22" i="30" s="1"/>
  <c r="R22" i="30" s="1"/>
  <c r="G9" i="30"/>
  <c r="O9" i="30" s="1"/>
  <c r="P9" i="30" s="1"/>
  <c r="Q9" i="30" s="1"/>
  <c r="S9" i="30" s="1"/>
  <c r="T9" i="30" s="1"/>
  <c r="G8" i="30"/>
  <c r="O8" i="30" s="1"/>
  <c r="G30" i="30"/>
  <c r="O30" i="30" s="1"/>
  <c r="G20" i="30"/>
  <c r="O20" i="30" s="1"/>
  <c r="AK16" i="30"/>
  <c r="AJ16" i="30"/>
  <c r="AI16" i="30"/>
  <c r="AG9" i="30"/>
  <c r="AJ20" i="30"/>
  <c r="AI20" i="30"/>
  <c r="AG20" i="30"/>
  <c r="AK11" i="30"/>
  <c r="AI11" i="30"/>
  <c r="AH11" i="30"/>
  <c r="AK26" i="30"/>
  <c r="AH26" i="30"/>
  <c r="AH19" i="30"/>
  <c r="AH15" i="30"/>
  <c r="AG26" i="30"/>
  <c r="U26" i="30" s="1"/>
  <c r="V26" i="30" s="1"/>
  <c r="AG19" i="30"/>
  <c r="AG15" i="30"/>
  <c r="O19" i="30"/>
  <c r="R19" i="30" s="1"/>
  <c r="AJ15" i="30"/>
  <c r="AH25" i="30"/>
  <c r="AK19" i="30"/>
  <c r="AG25" i="30"/>
  <c r="AG21" i="30"/>
  <c r="AI25" i="30"/>
  <c r="AJ26" i="30"/>
  <c r="AH10" i="30"/>
  <c r="AJ19" i="30"/>
  <c r="AH21" i="30"/>
  <c r="AK25" i="30"/>
  <c r="AK15" i="30"/>
  <c r="AH14" i="30"/>
  <c r="AI14" i="30"/>
  <c r="AJ10" i="30"/>
  <c r="AK21" i="30"/>
  <c r="AI26" i="30"/>
  <c r="AJ21" i="30"/>
  <c r="AG30" i="30"/>
  <c r="U30" i="30" s="1"/>
  <c r="V30" i="30" s="1"/>
  <c r="AI21" i="30"/>
  <c r="O26" i="30"/>
  <c r="R26" i="30" s="1"/>
  <c r="AH30" i="30"/>
  <c r="AI10" i="30"/>
  <c r="AI30" i="30"/>
  <c r="AH24" i="30"/>
  <c r="AJ30" i="30"/>
  <c r="AI24" i="30"/>
  <c r="AK30" i="30"/>
  <c r="AK8" i="30"/>
  <c r="AJ24" i="30"/>
  <c r="AG29" i="30"/>
  <c r="AH29" i="30"/>
  <c r="AG7" i="30"/>
  <c r="O17" i="30"/>
  <c r="R17" i="30" s="1"/>
  <c r="AJ29" i="30"/>
  <c r="AH7" i="30"/>
  <c r="AG23" i="30"/>
  <c r="O28" i="30"/>
  <c r="P28" i="30" s="1"/>
  <c r="Q28" i="30" s="1"/>
  <c r="S28" i="30" s="1"/>
  <c r="T28" i="30" s="1"/>
  <c r="AK29" i="30"/>
  <c r="AI7" i="30"/>
  <c r="AG12" i="30"/>
  <c r="U12" i="30" s="1"/>
  <c r="V12" i="30" s="1"/>
  <c r="AI17" i="30"/>
  <c r="AJ7" i="30"/>
  <c r="AH12" i="30"/>
  <c r="AJ17" i="30"/>
  <c r="AG6" i="30"/>
  <c r="U6" i="30" s="1"/>
  <c r="V6" i="30" s="1"/>
  <c r="AK7" i="30"/>
  <c r="AI12" i="30"/>
  <c r="AK17" i="30"/>
  <c r="AI6" i="30"/>
  <c r="AJ12" i="30"/>
  <c r="AJ6" i="30"/>
  <c r="AK12" i="30"/>
  <c r="AG16" i="30"/>
  <c r="AH28" i="30"/>
  <c r="AG11" i="30"/>
  <c r="AH16" i="30"/>
  <c r="AK22" i="30"/>
  <c r="AI28" i="30"/>
  <c r="AH6" i="30"/>
  <c r="AJ11" i="30"/>
  <c r="O18" i="30"/>
  <c r="AH20" i="30"/>
  <c r="AJ25" i="30"/>
  <c r="AK6" i="30"/>
  <c r="AG10" i="30"/>
  <c r="AI15" i="30"/>
  <c r="AK20" i="30"/>
  <c r="AG24" i="30"/>
  <c r="AI29" i="30"/>
  <c r="AK10" i="30"/>
  <c r="AG14" i="30"/>
  <c r="AI19" i="30"/>
  <c r="AK24" i="30"/>
  <c r="AG28" i="30"/>
  <c r="O7" i="30"/>
  <c r="AH9" i="30"/>
  <c r="AJ14" i="30"/>
  <c r="O21" i="30"/>
  <c r="AH23" i="30"/>
  <c r="AJ28" i="30"/>
  <c r="AI9" i="30"/>
  <c r="AK14" i="30"/>
  <c r="AG18" i="30"/>
  <c r="AI23" i="30"/>
  <c r="AK28" i="30"/>
  <c r="AJ9" i="30"/>
  <c r="O16" i="30"/>
  <c r="AH18" i="30"/>
  <c r="AJ23" i="30"/>
  <c r="AK9" i="30"/>
  <c r="AG13" i="30"/>
  <c r="AI18" i="30"/>
  <c r="AK23" i="30"/>
  <c r="AG27" i="30"/>
  <c r="AH13" i="30"/>
  <c r="AJ18" i="30"/>
  <c r="O25" i="30"/>
  <c r="AH27" i="30"/>
  <c r="AG8" i="30"/>
  <c r="AI13" i="30"/>
  <c r="AK18" i="30"/>
  <c r="AG22" i="30"/>
  <c r="AI27" i="30"/>
  <c r="AH8" i="30"/>
  <c r="AJ13" i="30"/>
  <c r="AH22" i="30"/>
  <c r="AJ27" i="30"/>
  <c r="AI8" i="30"/>
  <c r="AK13" i="30"/>
  <c r="AG17" i="30"/>
  <c r="AI22" i="30"/>
  <c r="AK27" i="30"/>
  <c r="AJ8" i="30"/>
  <c r="O15" i="30"/>
  <c r="AH17" i="30"/>
  <c r="AJ22" i="30"/>
  <c r="M94" i="20"/>
  <c r="K55" i="20"/>
  <c r="K54" i="20"/>
  <c r="K50" i="20"/>
  <c r="K48" i="20"/>
  <c r="K52" i="20"/>
  <c r="K49" i="20"/>
  <c r="K47" i="20"/>
  <c r="K46" i="20"/>
  <c r="K53" i="20"/>
  <c r="K44" i="20"/>
  <c r="K42" i="20"/>
  <c r="K32" i="20"/>
  <c r="K31" i="20"/>
  <c r="K30" i="20"/>
  <c r="K29" i="20"/>
  <c r="K41" i="20"/>
  <c r="K38" i="20"/>
  <c r="K37" i="20"/>
  <c r="K36" i="20"/>
  <c r="K39" i="20"/>
  <c r="K58" i="20"/>
  <c r="K57" i="20"/>
  <c r="K34" i="20"/>
  <c r="J15" i="20"/>
  <c r="J16" i="20"/>
  <c r="J17" i="20"/>
  <c r="J13" i="20"/>
  <c r="J14" i="20"/>
  <c r="J23" i="20"/>
  <c r="J19" i="20"/>
  <c r="J18" i="20"/>
  <c r="J22" i="20"/>
  <c r="J12" i="20"/>
  <c r="J11" i="20"/>
  <c r="J25" i="20"/>
  <c r="J20" i="20"/>
  <c r="J10" i="20"/>
  <c r="J26" i="20"/>
  <c r="J9" i="20"/>
  <c r="J27" i="20"/>
  <c r="J8" i="20"/>
  <c r="Q5" i="20"/>
  <c r="L5" i="20"/>
  <c r="N5" i="20"/>
  <c r="S5" i="20"/>
  <c r="P5" i="20"/>
  <c r="O5" i="20"/>
  <c r="R5" i="20"/>
  <c r="R13" i="30" l="1"/>
  <c r="P13" i="30"/>
  <c r="Q13" i="30" s="1"/>
  <c r="S13" i="30" s="1"/>
  <c r="T13" i="30" s="1"/>
  <c r="P12" i="30"/>
  <c r="Q12" i="30" s="1"/>
  <c r="S12" i="30" s="1"/>
  <c r="T12" i="30" s="1"/>
  <c r="R12" i="30"/>
  <c r="R27" i="30"/>
  <c r="P27" i="30"/>
  <c r="Q27" i="30" s="1"/>
  <c r="S27" i="30" s="1"/>
  <c r="T27" i="30" s="1"/>
  <c r="P19" i="30"/>
  <c r="Q19" i="30" s="1"/>
  <c r="S19" i="30" s="1"/>
  <c r="T19" i="30" s="1"/>
  <c r="R8" i="30"/>
  <c r="P8" i="30"/>
  <c r="Q8" i="30" s="1"/>
  <c r="S8" i="30" s="1"/>
  <c r="T8" i="30" s="1"/>
  <c r="R10" i="30"/>
  <c r="P10" i="30"/>
  <c r="Q10" i="30" s="1"/>
  <c r="S10" i="30" s="1"/>
  <c r="T10" i="30" s="1"/>
  <c r="R14" i="30"/>
  <c r="P14" i="30"/>
  <c r="Q14" i="30" s="1"/>
  <c r="S14" i="30" s="1"/>
  <c r="T14" i="30" s="1"/>
  <c r="P23" i="30"/>
  <c r="Q23" i="30" s="1"/>
  <c r="S23" i="30" s="1"/>
  <c r="T23" i="30" s="1"/>
  <c r="R23" i="30"/>
  <c r="R9" i="30"/>
  <c r="R24" i="30"/>
  <c r="P24" i="30"/>
  <c r="Q24" i="30" s="1"/>
  <c r="S24" i="30" s="1"/>
  <c r="T24" i="30" s="1"/>
  <c r="P22" i="30"/>
  <c r="Q22" i="30" s="1"/>
  <c r="S22" i="30" s="1"/>
  <c r="T22" i="30" s="1"/>
  <c r="U2" i="30"/>
  <c r="P17" i="30"/>
  <c r="Q17" i="30" s="1"/>
  <c r="S17" i="30" s="1"/>
  <c r="T17" i="30" s="1"/>
  <c r="R28" i="30"/>
  <c r="P26" i="30"/>
  <c r="Q26" i="30" s="1"/>
  <c r="S26" i="30" s="1"/>
  <c r="T26" i="30" s="1"/>
  <c r="U20" i="30"/>
  <c r="V20" i="30" s="1"/>
  <c r="U16" i="30"/>
  <c r="V16" i="30" s="1"/>
  <c r="U19" i="30"/>
  <c r="V19" i="30" s="1"/>
  <c r="U7" i="30"/>
  <c r="V7" i="30" s="1"/>
  <c r="U8" i="30"/>
  <c r="V8" i="30" s="1"/>
  <c r="P11" i="30"/>
  <c r="Q11" i="30" s="1"/>
  <c r="S11" i="30" s="1"/>
  <c r="T11" i="30" s="1"/>
  <c r="R11" i="30"/>
  <c r="R18" i="30"/>
  <c r="P18" i="30"/>
  <c r="Q18" i="30" s="1"/>
  <c r="S18" i="30" s="1"/>
  <c r="T18" i="30" s="1"/>
  <c r="R29" i="30"/>
  <c r="P29" i="30"/>
  <c r="Q29" i="30" s="1"/>
  <c r="U13" i="30"/>
  <c r="V13" i="30" s="1"/>
  <c r="U22" i="30"/>
  <c r="V22" i="30" s="1"/>
  <c r="P25" i="30"/>
  <c r="Q25" i="30" s="1"/>
  <c r="R25" i="30"/>
  <c r="U27" i="30"/>
  <c r="V27" i="30" s="1"/>
  <c r="U28" i="30"/>
  <c r="V28" i="30" s="1"/>
  <c r="P6" i="30"/>
  <c r="Q6" i="30" s="1"/>
  <c r="S6" i="30" s="1"/>
  <c r="T6" i="30" s="1"/>
  <c r="R6" i="30"/>
  <c r="U9" i="30"/>
  <c r="V9" i="30" s="1"/>
  <c r="R15" i="30"/>
  <c r="P15" i="30"/>
  <c r="Q15" i="30" s="1"/>
  <c r="R20" i="30"/>
  <c r="P20" i="30"/>
  <c r="Q20" i="30" s="1"/>
  <c r="S20" i="30" s="1"/>
  <c r="T20" i="30" s="1"/>
  <c r="U18" i="30"/>
  <c r="V18" i="30" s="1"/>
  <c r="U17" i="30"/>
  <c r="V17" i="30" s="1"/>
  <c r="R30" i="30"/>
  <c r="P30" i="30"/>
  <c r="Q30" i="30" s="1"/>
  <c r="S30" i="30" s="1"/>
  <c r="T30" i="30" s="1"/>
  <c r="R16" i="30"/>
  <c r="P16" i="30"/>
  <c r="Q16" i="30" s="1"/>
  <c r="S16" i="30" s="1"/>
  <c r="T16" i="30" s="1"/>
  <c r="R21" i="30"/>
  <c r="P21" i="30"/>
  <c r="Q21" i="30" s="1"/>
  <c r="R7" i="30"/>
  <c r="P7" i="30"/>
  <c r="Q7" i="30" s="1"/>
  <c r="S7" i="30" s="1"/>
  <c r="T7" i="30" s="1"/>
  <c r="K5" i="20"/>
  <c r="U10" i="30" l="1"/>
  <c r="V10" i="30" s="1"/>
  <c r="U23" i="30"/>
  <c r="V23" i="30" s="1"/>
  <c r="U14" i="30"/>
  <c r="V14" i="30" s="1"/>
  <c r="U24" i="30"/>
  <c r="V24" i="30" s="1"/>
  <c r="U11" i="30"/>
  <c r="V11" i="30" s="1"/>
  <c r="S15" i="30"/>
  <c r="T15" i="30" s="1"/>
  <c r="U15" i="30"/>
  <c r="V15" i="30" s="1"/>
  <c r="S29" i="30"/>
  <c r="T29" i="30" s="1"/>
  <c r="U29" i="30"/>
  <c r="V29" i="30" s="1"/>
  <c r="U25" i="30"/>
  <c r="V25" i="30" s="1"/>
  <c r="S25" i="30"/>
  <c r="T25" i="30" s="1"/>
  <c r="S21" i="30"/>
  <c r="T21" i="30" s="1"/>
  <c r="U21" i="30"/>
  <c r="V21" i="30" s="1"/>
  <c r="L15" i="3"/>
  <c r="M15" i="3" s="1"/>
  <c r="L16" i="3"/>
  <c r="M16" i="3" s="1"/>
  <c r="L17" i="3"/>
  <c r="M17" i="3" s="1"/>
  <c r="L18" i="3"/>
  <c r="M18" i="3" s="1"/>
  <c r="L19" i="3"/>
  <c r="M19" i="3" s="1"/>
  <c r="L20" i="3"/>
  <c r="M20" i="3" s="1"/>
  <c r="L21" i="3"/>
  <c r="M21" i="3" s="1"/>
  <c r="AA4" i="3"/>
  <c r="D37" i="28"/>
  <c r="C37" i="28"/>
  <c r="D34" i="28"/>
  <c r="D35" i="28"/>
  <c r="D33" i="28"/>
  <c r="C34" i="28"/>
  <c r="C35" i="28"/>
  <c r="C33" i="28"/>
  <c r="B33" i="28" a="1"/>
  <c r="B33" i="28" s="1"/>
  <c r="A22" i="28" a="1"/>
  <c r="A22" i="28" s="1"/>
  <c r="B22" i="28" s="1"/>
  <c r="I5" i="25"/>
  <c r="I4" i="25"/>
  <c r="F5" i="25"/>
  <c r="F4" i="25"/>
  <c r="K4" i="12"/>
  <c r="C24" i="28" l="1"/>
  <c r="D24" i="28" s="1"/>
  <c r="B25" i="28"/>
  <c r="C23" i="28"/>
  <c r="D23" i="28" s="1"/>
  <c r="B26" i="28"/>
  <c r="B24" i="28"/>
  <c r="C27" i="28"/>
  <c r="D27" i="28" s="1"/>
  <c r="C25" i="28"/>
  <c r="D25" i="28" s="1"/>
  <c r="B27" i="28"/>
  <c r="B23" i="28"/>
  <c r="C22" i="28"/>
  <c r="D22" i="28" s="1"/>
  <c r="C26" i="28"/>
  <c r="D26" i="28" s="1"/>
  <c r="L11" i="14"/>
  <c r="K7" i="14"/>
  <c r="K8" i="14"/>
  <c r="K9" i="14"/>
  <c r="K10" i="14"/>
  <c r="K6" i="14"/>
  <c r="I7" i="14"/>
  <c r="I8" i="14"/>
  <c r="I9" i="14"/>
  <c r="I10" i="14"/>
  <c r="I6" i="14"/>
  <c r="J11" i="14"/>
  <c r="H11" i="14"/>
  <c r="G7" i="14"/>
  <c r="G8" i="14"/>
  <c r="G9" i="14"/>
  <c r="G10" i="14"/>
  <c r="G6" i="14"/>
  <c r="F11" i="14"/>
  <c r="C7" i="14"/>
  <c r="C8" i="14"/>
  <c r="C9" i="14"/>
  <c r="C10" i="14"/>
  <c r="C6" i="14"/>
  <c r="B11" i="14"/>
  <c r="R5" i="10"/>
  <c r="R6" i="10"/>
  <c r="R7" i="10"/>
  <c r="R4" i="10"/>
  <c r="P8" i="10"/>
  <c r="J8" i="10"/>
  <c r="L5" i="10" s="1"/>
  <c r="M11" i="9"/>
  <c r="L11" i="9"/>
  <c r="K11" i="9"/>
  <c r="I11" i="9"/>
  <c r="J5" i="9" s="1"/>
  <c r="H6" i="9"/>
  <c r="H7" i="9"/>
  <c r="H8" i="9"/>
  <c r="H5" i="9"/>
  <c r="G11" i="9"/>
  <c r="E11" i="9"/>
  <c r="F7" i="9" s="1"/>
  <c r="C11" i="9"/>
  <c r="D6" i="9" s="1"/>
  <c r="O4" i="5"/>
  <c r="G4" i="3"/>
  <c r="L4" i="10" l="1"/>
  <c r="L7" i="10"/>
  <c r="L6" i="10"/>
  <c r="D8" i="9"/>
  <c r="D7" i="9"/>
  <c r="D5" i="9"/>
  <c r="F8" i="9"/>
  <c r="J8" i="9"/>
  <c r="J7" i="9"/>
  <c r="J6" i="9"/>
  <c r="F5" i="9"/>
  <c r="F6" i="9"/>
  <c r="J5" i="20" l="1"/>
  <c r="H31" i="30" l="1"/>
  <c r="H30" i="30"/>
  <c r="H29" i="30"/>
  <c r="H28" i="30"/>
  <c r="H27" i="30"/>
  <c r="H26" i="30"/>
  <c r="H25" i="30"/>
  <c r="H24" i="30"/>
  <c r="H23" i="30"/>
  <c r="H22" i="30"/>
  <c r="H21" i="30"/>
  <c r="H20" i="30"/>
  <c r="H19" i="30"/>
  <c r="H18" i="30"/>
  <c r="H17" i="30"/>
  <c r="H16" i="30"/>
  <c r="H15" i="30"/>
  <c r="H14" i="30"/>
  <c r="H13" i="30"/>
  <c r="H12" i="30"/>
  <c r="H11" i="30"/>
  <c r="H10" i="30"/>
  <c r="H9" i="30"/>
  <c r="H8" i="30"/>
  <c r="H7" i="30"/>
  <c r="H6" i="30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<sst xmlns="http://schemas.openxmlformats.org/spreadsheetml/2006/main" count="3018" uniqueCount="965">
  <si>
    <t>当日预约人数
当日取消人数
当日增加预约人数
当日实际到店人数
再次预约人数</t>
    <phoneticPr fontId="1" type="noConversion"/>
  </si>
  <si>
    <t>门店名称</t>
    <phoneticPr fontId="1" type="noConversion"/>
  </si>
  <si>
    <t>所属事业部</t>
    <phoneticPr fontId="1" type="noConversion"/>
  </si>
  <si>
    <t>客流</t>
    <phoneticPr fontId="1" type="noConversion"/>
  </si>
  <si>
    <t>客人数</t>
    <phoneticPr fontId="1" type="noConversion"/>
  </si>
  <si>
    <t>预收业绩（含退）</t>
    <phoneticPr fontId="1" type="noConversion"/>
  </si>
  <si>
    <t>实收业绩</t>
    <phoneticPr fontId="1" type="noConversion"/>
  </si>
  <si>
    <t>退款业绩</t>
    <phoneticPr fontId="1" type="noConversion"/>
  </si>
  <si>
    <t>核对出账退款</t>
    <phoneticPr fontId="1" type="noConversion"/>
  </si>
  <si>
    <t>怎么核对：</t>
    <phoneticPr fontId="1" type="noConversion"/>
  </si>
  <si>
    <t>用于哪里？</t>
    <phoneticPr fontId="1" type="noConversion"/>
  </si>
  <si>
    <t>新客人数</t>
    <phoneticPr fontId="1" type="noConversion"/>
  </si>
  <si>
    <t>退款人数</t>
    <phoneticPr fontId="1" type="noConversion"/>
  </si>
  <si>
    <t>消耗业绩</t>
    <phoneticPr fontId="1" type="noConversion"/>
  </si>
  <si>
    <t>项目数</t>
    <phoneticPr fontId="1" type="noConversion"/>
  </si>
  <si>
    <t>门店支出</t>
    <phoneticPr fontId="1" type="noConversion"/>
  </si>
  <si>
    <t>升单人数</t>
    <phoneticPr fontId="1" type="noConversion"/>
  </si>
  <si>
    <t>升单业绩</t>
    <phoneticPr fontId="1" type="noConversion"/>
  </si>
  <si>
    <t>拓客人数</t>
    <phoneticPr fontId="1" type="noConversion"/>
  </si>
  <si>
    <t>到店人数</t>
    <phoneticPr fontId="1" type="noConversion"/>
  </si>
  <si>
    <t>成交人数</t>
    <phoneticPr fontId="1" type="noConversion"/>
  </si>
  <si>
    <t>成交业绩</t>
    <phoneticPr fontId="1" type="noConversion"/>
  </si>
  <si>
    <t>嘉宾人数</t>
    <phoneticPr fontId="1" type="noConversion"/>
  </si>
  <si>
    <t>嘉宾业绩</t>
    <phoneticPr fontId="1" type="noConversion"/>
  </si>
  <si>
    <t>毛利</t>
    <phoneticPr fontId="1" type="noConversion"/>
  </si>
  <si>
    <t>毛利率</t>
    <phoneticPr fontId="1" type="noConversion"/>
  </si>
  <si>
    <t>核对进账</t>
    <phoneticPr fontId="1" type="noConversion"/>
  </si>
  <si>
    <t>同比增长率</t>
    <phoneticPr fontId="1" type="noConversion"/>
  </si>
  <si>
    <t>同比增长率（24）</t>
    <phoneticPr fontId="1" type="noConversion"/>
  </si>
  <si>
    <t>人次</t>
    <phoneticPr fontId="1" type="noConversion"/>
  </si>
  <si>
    <t>人头</t>
    <phoneticPr fontId="1" type="noConversion"/>
  </si>
  <si>
    <t>对账</t>
    <phoneticPr fontId="1" type="noConversion"/>
  </si>
  <si>
    <t>沉睡激活</t>
    <phoneticPr fontId="1" type="noConversion"/>
  </si>
  <si>
    <t>激活业绩</t>
    <phoneticPr fontId="1" type="noConversion"/>
  </si>
  <si>
    <t>健康师</t>
    <phoneticPr fontId="1" type="noConversion"/>
  </si>
  <si>
    <t>事业部</t>
    <phoneticPr fontId="1" type="noConversion"/>
  </si>
  <si>
    <t>门店</t>
  </si>
  <si>
    <t>门店</t>
    <phoneticPr fontId="1" type="noConversion"/>
  </si>
  <si>
    <t>金三角</t>
    <phoneticPr fontId="1" type="noConversion"/>
  </si>
  <si>
    <t>金三角-岗位</t>
    <phoneticPr fontId="1" type="noConversion"/>
  </si>
  <si>
    <t>姓名</t>
    <phoneticPr fontId="1" type="noConversion"/>
  </si>
  <si>
    <t>客户姓名</t>
    <phoneticPr fontId="1" type="noConversion"/>
  </si>
  <si>
    <t>欠款业绩</t>
    <phoneticPr fontId="1" type="noConversion"/>
  </si>
  <si>
    <t>手工</t>
    <phoneticPr fontId="1" type="noConversion"/>
  </si>
  <si>
    <t>品项</t>
    <phoneticPr fontId="1" type="noConversion"/>
  </si>
  <si>
    <t>第一层：每一个单据号</t>
    <phoneticPr fontId="1" type="noConversion"/>
  </si>
  <si>
    <t>单据号</t>
    <phoneticPr fontId="1" type="noConversion"/>
  </si>
  <si>
    <t>第二层：以人为单位统计</t>
    <phoneticPr fontId="1" type="noConversion"/>
  </si>
  <si>
    <t>第三层：金三角</t>
    <phoneticPr fontId="1" type="noConversion"/>
  </si>
  <si>
    <t>第四层：门店</t>
    <phoneticPr fontId="1" type="noConversion"/>
  </si>
  <si>
    <t>第五层：事业部</t>
    <phoneticPr fontId="1" type="noConversion"/>
  </si>
  <si>
    <t>新客数</t>
    <phoneticPr fontId="1" type="noConversion"/>
  </si>
  <si>
    <t>换出品项</t>
    <phoneticPr fontId="1" type="noConversion"/>
  </si>
  <si>
    <t>换出金额</t>
    <phoneticPr fontId="1" type="noConversion"/>
  </si>
  <si>
    <t>营销活动方案</t>
    <phoneticPr fontId="1" type="noConversion"/>
  </si>
  <si>
    <t>退款品项</t>
    <phoneticPr fontId="1" type="noConversion"/>
  </si>
  <si>
    <t>新客</t>
    <phoneticPr fontId="1" type="noConversion"/>
  </si>
  <si>
    <t>升单客户</t>
    <phoneticPr fontId="1" type="noConversion"/>
  </si>
  <si>
    <t>日期</t>
    <phoneticPr fontId="1" type="noConversion"/>
  </si>
  <si>
    <t>拓客活动名</t>
    <phoneticPr fontId="1" type="noConversion"/>
  </si>
  <si>
    <t>光华福利日</t>
    <phoneticPr fontId="1" type="noConversion"/>
  </si>
  <si>
    <t>拓客人员</t>
    <phoneticPr fontId="1" type="noConversion"/>
  </si>
  <si>
    <t>客户电话</t>
    <phoneticPr fontId="1" type="noConversion"/>
  </si>
  <si>
    <t>是否加微信</t>
    <phoneticPr fontId="1" type="noConversion"/>
  </si>
  <si>
    <t>备注</t>
    <phoneticPr fontId="1" type="noConversion"/>
  </si>
  <si>
    <t>第一层：单据号，新客明细</t>
    <phoneticPr fontId="1" type="noConversion"/>
  </si>
  <si>
    <t>第二层：拓客老师汇总</t>
    <phoneticPr fontId="1" type="noConversion"/>
  </si>
  <si>
    <t>邀约时间</t>
    <phoneticPr fontId="1" type="noConversion"/>
  </si>
  <si>
    <t>预约时间</t>
    <phoneticPr fontId="1" type="noConversion"/>
  </si>
  <si>
    <t>到店时间</t>
    <phoneticPr fontId="1" type="noConversion"/>
  </si>
  <si>
    <t>成交金额</t>
    <phoneticPr fontId="1" type="noConversion"/>
  </si>
  <si>
    <t>拓客到成交的天数</t>
    <phoneticPr fontId="1" type="noConversion"/>
  </si>
  <si>
    <t>成交时间</t>
    <phoneticPr fontId="1" type="noConversion"/>
  </si>
  <si>
    <t>邀约日期</t>
    <phoneticPr fontId="1" type="noConversion"/>
  </si>
  <si>
    <t>邀约人</t>
    <phoneticPr fontId="1" type="noConversion"/>
  </si>
  <si>
    <t>客户类型</t>
    <phoneticPr fontId="1" type="noConversion"/>
  </si>
  <si>
    <t>第一层：单据号，邀约明细</t>
    <phoneticPr fontId="1" type="noConversion"/>
  </si>
  <si>
    <t>邀约次数</t>
    <phoneticPr fontId="1" type="noConversion"/>
  </si>
  <si>
    <t>第二层：按邀约人统计沉睡顾客邀约明细</t>
    <phoneticPr fontId="1" type="noConversion"/>
  </si>
  <si>
    <t>沉睡客户</t>
    <phoneticPr fontId="1" type="noConversion"/>
  </si>
  <si>
    <t>消耗品项</t>
    <phoneticPr fontId="1" type="noConversion"/>
  </si>
  <si>
    <t>A</t>
  </si>
  <si>
    <t>是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</si>
  <si>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</si>
  <si>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</si>
  <si>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</si>
  <si>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NO.1</t>
    <phoneticPr fontId="1" type="noConversion"/>
  </si>
  <si>
    <t>反预约时间</t>
    <phoneticPr fontId="1" type="noConversion"/>
  </si>
  <si>
    <t>预约期间</t>
    <phoneticPr fontId="1" type="noConversion"/>
  </si>
  <si>
    <t>预约次数</t>
    <phoneticPr fontId="1" type="noConversion"/>
  </si>
  <si>
    <t>到店次数</t>
    <phoneticPr fontId="1" type="noConversion"/>
  </si>
  <si>
    <t>取消次数</t>
    <phoneticPr fontId="1" type="noConversion"/>
  </si>
  <si>
    <t>第一层：单据号，预约明细</t>
    <phoneticPr fontId="1" type="noConversion"/>
  </si>
  <si>
    <t>操作时间</t>
    <phoneticPr fontId="1" type="noConversion"/>
  </si>
  <si>
    <t>几点到几点</t>
    <phoneticPr fontId="1" type="noConversion"/>
  </si>
  <si>
    <t>第二层：预约统计表-根据门店来</t>
    <phoneticPr fontId="1" type="noConversion"/>
  </si>
  <si>
    <t>美容师</t>
    <phoneticPr fontId="1" type="noConversion"/>
  </si>
  <si>
    <t>购买总人数</t>
    <phoneticPr fontId="1" type="noConversion"/>
  </si>
  <si>
    <t>复购人数</t>
    <phoneticPr fontId="1" type="noConversion"/>
  </si>
  <si>
    <t>复购率</t>
    <phoneticPr fontId="1" type="noConversion"/>
  </si>
  <si>
    <t>品项普及率</t>
    <phoneticPr fontId="1" type="noConversion"/>
  </si>
  <si>
    <t>消耗次数</t>
    <phoneticPr fontId="1" type="noConversion"/>
  </si>
  <si>
    <t>现金业绩</t>
    <phoneticPr fontId="1" type="noConversion"/>
  </si>
  <si>
    <t>现金业绩占比</t>
    <phoneticPr fontId="1" type="noConversion"/>
  </si>
  <si>
    <t>消耗占比</t>
    <phoneticPr fontId="1" type="noConversion"/>
  </si>
  <si>
    <t>退卡业绩</t>
    <phoneticPr fontId="1" type="noConversion"/>
  </si>
  <si>
    <t>退卡次数</t>
    <phoneticPr fontId="1" type="noConversion"/>
  </si>
  <si>
    <t>品项编号</t>
    <phoneticPr fontId="1" type="noConversion"/>
  </si>
  <si>
    <t>第一层：品项明细</t>
    <phoneticPr fontId="1" type="noConversion"/>
  </si>
  <si>
    <t>第二层：</t>
    <phoneticPr fontId="1" type="noConversion"/>
  </si>
  <si>
    <t>第二层：品项业绩，门店贡献率</t>
    <phoneticPr fontId="1" type="noConversion"/>
  </si>
  <si>
    <t>客户名称</t>
    <phoneticPr fontId="1" type="noConversion"/>
  </si>
  <si>
    <t>会员编号</t>
    <phoneticPr fontId="1" type="noConversion"/>
  </si>
  <si>
    <t>上一年客户类型</t>
    <phoneticPr fontId="1" type="noConversion"/>
  </si>
  <si>
    <t>总充值额</t>
    <phoneticPr fontId="1" type="noConversion"/>
  </si>
  <si>
    <t>生美充值金额</t>
    <phoneticPr fontId="1" type="noConversion"/>
  </si>
  <si>
    <t>科美充值金额</t>
    <phoneticPr fontId="1" type="noConversion"/>
  </si>
  <si>
    <t>医美充值金额</t>
    <phoneticPr fontId="1" type="noConversion"/>
  </si>
  <si>
    <t>总消耗金额</t>
    <phoneticPr fontId="1" type="noConversion"/>
  </si>
  <si>
    <t>生美消耗金额</t>
    <phoneticPr fontId="1" type="noConversion"/>
  </si>
  <si>
    <t>科美消耗金额</t>
    <phoneticPr fontId="1" type="noConversion"/>
  </si>
  <si>
    <t>医美消耗金额</t>
    <phoneticPr fontId="1" type="noConversion"/>
  </si>
  <si>
    <t>第一层：客户消费消耗明细表（当月）</t>
    <phoneticPr fontId="1" type="noConversion"/>
  </si>
  <si>
    <t>业绩占比</t>
    <phoneticPr fontId="1" type="noConversion"/>
  </si>
  <si>
    <t>收款人</t>
  </si>
  <si>
    <t>如何分摊</t>
  </si>
  <si>
    <t>荣华北路</t>
  </si>
  <si>
    <t>物业费</t>
  </si>
  <si>
    <t>门店物业费</t>
  </si>
  <si>
    <t>总部</t>
  </si>
  <si>
    <t>第一层：全费用明细</t>
    <phoneticPr fontId="1" type="noConversion"/>
  </si>
  <si>
    <t>数量</t>
    <phoneticPr fontId="1" type="noConversion"/>
  </si>
  <si>
    <t>第二层：分摊后费用明细</t>
    <phoneticPr fontId="1" type="noConversion"/>
  </si>
  <si>
    <t>第三层：二级分类汇总</t>
    <phoneticPr fontId="1" type="noConversion"/>
  </si>
  <si>
    <t>第四层：一级分类汇总</t>
    <phoneticPr fontId="1" type="noConversion"/>
  </si>
  <si>
    <t>领用人</t>
    <phoneticPr fontId="1" type="noConversion"/>
  </si>
  <si>
    <t>类别</t>
    <phoneticPr fontId="1" type="noConversion"/>
  </si>
  <si>
    <t>名称</t>
    <phoneticPr fontId="1" type="noConversion"/>
  </si>
  <si>
    <t>单价</t>
    <phoneticPr fontId="1" type="noConversion"/>
  </si>
  <si>
    <t>第一层：领用的全明细</t>
    <phoneticPr fontId="1" type="noConversion"/>
  </si>
  <si>
    <t>领用门店</t>
    <phoneticPr fontId="1" type="noConversion"/>
  </si>
  <si>
    <t>手机</t>
    <phoneticPr fontId="1" type="noConversion"/>
  </si>
  <si>
    <t>工装</t>
    <phoneticPr fontId="1" type="noConversion"/>
  </si>
  <si>
    <t>物资类别</t>
    <phoneticPr fontId="1" type="noConversion"/>
  </si>
  <si>
    <t>归属</t>
    <phoneticPr fontId="1" type="noConversion"/>
  </si>
  <si>
    <t>人事部</t>
    <phoneticPr fontId="1" type="noConversion"/>
  </si>
  <si>
    <t>物资归属</t>
    <phoneticPr fontId="1" type="noConversion"/>
  </si>
  <si>
    <t>领用日期</t>
    <phoneticPr fontId="1" type="noConversion"/>
  </si>
  <si>
    <t>毛巾</t>
    <phoneticPr fontId="1" type="noConversion"/>
  </si>
  <si>
    <t>供应商1</t>
    <phoneticPr fontId="1" type="noConversion"/>
  </si>
  <si>
    <t>供应商2</t>
  </si>
  <si>
    <t>供应商3</t>
  </si>
  <si>
    <t>第二层：应收应付账款</t>
    <phoneticPr fontId="1" type="noConversion"/>
  </si>
  <si>
    <t>合作成本</t>
    <phoneticPr fontId="1" type="noConversion"/>
  </si>
  <si>
    <t>合计</t>
    <phoneticPr fontId="1" type="noConversion"/>
  </si>
  <si>
    <t>岗位</t>
    <phoneticPr fontId="1" type="noConversion"/>
  </si>
  <si>
    <t>科技一部</t>
  </si>
  <si>
    <t>夏萍</t>
  </si>
  <si>
    <t>总经理</t>
  </si>
  <si>
    <t>科技二部</t>
  </si>
  <si>
    <t>张雪颖</t>
  </si>
  <si>
    <t>赵美艳</t>
  </si>
  <si>
    <t>专家</t>
  </si>
  <si>
    <t>组B</t>
  </si>
  <si>
    <t>王方贤</t>
  </si>
  <si>
    <t>组A</t>
  </si>
  <si>
    <t>杨琴</t>
  </si>
  <si>
    <t>老师</t>
  </si>
  <si>
    <t>邹盼</t>
  </si>
  <si>
    <t>郭兰</t>
  </si>
  <si>
    <t>戴林</t>
  </si>
  <si>
    <t>周柏燚</t>
  </si>
  <si>
    <t>蒲俊峰</t>
  </si>
  <si>
    <t>部门</t>
    <phoneticPr fontId="1" type="noConversion"/>
  </si>
  <si>
    <t>团队名</t>
    <phoneticPr fontId="1" type="noConversion"/>
  </si>
  <si>
    <t>个人业绩</t>
    <phoneticPr fontId="1" type="noConversion"/>
  </si>
  <si>
    <t>cell业绩</t>
    <phoneticPr fontId="1" type="noConversion"/>
  </si>
  <si>
    <t>溯源业绩</t>
    <phoneticPr fontId="1" type="noConversion"/>
  </si>
  <si>
    <t>加班补贴</t>
    <phoneticPr fontId="1" type="noConversion"/>
  </si>
  <si>
    <t>见客数</t>
    <phoneticPr fontId="1" type="noConversion"/>
  </si>
  <si>
    <t>教育部</t>
    <phoneticPr fontId="1" type="noConversion"/>
  </si>
  <si>
    <t>科技部</t>
    <phoneticPr fontId="1" type="noConversion"/>
  </si>
  <si>
    <t>大项目部</t>
    <phoneticPr fontId="1" type="noConversion"/>
  </si>
  <si>
    <t>产品/储值</t>
    <phoneticPr fontId="1" type="noConversion"/>
  </si>
  <si>
    <t>筛选：</t>
    <phoneticPr fontId="1" type="noConversion"/>
  </si>
  <si>
    <t>时间</t>
    <phoneticPr fontId="1" type="noConversion"/>
  </si>
  <si>
    <t>时间周期</t>
    <phoneticPr fontId="1" type="noConversion"/>
  </si>
  <si>
    <t>退款占比</t>
    <phoneticPr fontId="1" type="noConversion"/>
  </si>
  <si>
    <t>换入金额</t>
    <phoneticPr fontId="1" type="noConversion"/>
  </si>
  <si>
    <t>换出占比</t>
    <phoneticPr fontId="1" type="noConversion"/>
  </si>
  <si>
    <t>换入占比</t>
    <phoneticPr fontId="1" type="noConversion"/>
  </si>
  <si>
    <t>合作</t>
    <phoneticPr fontId="1" type="noConversion"/>
  </si>
  <si>
    <t>紫荆</t>
    <phoneticPr fontId="1" type="noConversion"/>
  </si>
  <si>
    <t>表内计算</t>
    <phoneticPr fontId="1" type="noConversion"/>
  </si>
  <si>
    <t>川师</t>
  </si>
  <si>
    <t>凤凰山</t>
  </si>
  <si>
    <t>大源</t>
  </si>
  <si>
    <t>光华</t>
  </si>
  <si>
    <t>千禧</t>
  </si>
  <si>
    <t>骑士郡</t>
  </si>
  <si>
    <t>静居寺</t>
  </si>
  <si>
    <t>涌泉</t>
  </si>
  <si>
    <t>中和</t>
  </si>
  <si>
    <t>龙湖</t>
  </si>
  <si>
    <t>荣华南路</t>
  </si>
  <si>
    <t>华润</t>
  </si>
  <si>
    <t>犀浦</t>
  </si>
  <si>
    <t>优品道</t>
  </si>
  <si>
    <t>沙河</t>
  </si>
  <si>
    <t>紫荆</t>
  </si>
  <si>
    <t>融创</t>
  </si>
  <si>
    <t>双流</t>
  </si>
  <si>
    <t>大丰</t>
  </si>
  <si>
    <t>亚洲湾</t>
  </si>
  <si>
    <t>鹭岛</t>
  </si>
  <si>
    <t>明信</t>
  </si>
  <si>
    <t>南湖</t>
  </si>
  <si>
    <t>红光</t>
  </si>
  <si>
    <t>保利</t>
  </si>
  <si>
    <t>龙城国际</t>
  </si>
  <si>
    <t>川音</t>
  </si>
  <si>
    <t>合作机构</t>
    <phoneticPr fontId="1" type="noConversion"/>
  </si>
  <si>
    <t>D</t>
    <phoneticPr fontId="1" type="noConversion"/>
  </si>
  <si>
    <t>剩余次数</t>
    <phoneticPr fontId="1" type="noConversion"/>
  </si>
  <si>
    <t>应收账款</t>
    <phoneticPr fontId="1" type="noConversion"/>
  </si>
  <si>
    <t>总部</t>
    <phoneticPr fontId="1" type="noConversion"/>
  </si>
  <si>
    <t>3月</t>
  </si>
  <si>
    <t>实收金额</t>
    <phoneticPr fontId="1" type="noConversion"/>
  </si>
  <si>
    <t>实退金额</t>
    <phoneticPr fontId="1" type="noConversion"/>
  </si>
  <si>
    <t>MD.001</t>
  </si>
  <si>
    <t>MD.101</t>
  </si>
  <si>
    <t>MD.102</t>
  </si>
  <si>
    <t>MD.103</t>
  </si>
  <si>
    <t>MD.104</t>
  </si>
  <si>
    <t>MD.105</t>
  </si>
  <si>
    <t>MD.106</t>
  </si>
  <si>
    <t>MD.107</t>
  </si>
  <si>
    <t>MD.108</t>
  </si>
  <si>
    <t>MD.109</t>
  </si>
  <si>
    <t>MD.110</t>
  </si>
  <si>
    <t>MD.111</t>
  </si>
  <si>
    <t>MD.113</t>
    <phoneticPr fontId="1" type="noConversion"/>
  </si>
  <si>
    <t>MD.114</t>
  </si>
  <si>
    <t>MD.115</t>
  </si>
  <si>
    <t>MD.116</t>
  </si>
  <si>
    <t>MD.117</t>
  </si>
  <si>
    <t>MD.118</t>
  </si>
  <si>
    <t>MD.119</t>
  </si>
  <si>
    <t>MD.120</t>
  </si>
  <si>
    <t>MD.121</t>
  </si>
  <si>
    <t>MD.122</t>
  </si>
  <si>
    <t>MD.123</t>
  </si>
  <si>
    <t>MD.124</t>
  </si>
  <si>
    <t>MD.125</t>
  </si>
  <si>
    <t>MD.126</t>
  </si>
  <si>
    <t>MD.127</t>
  </si>
  <si>
    <t>MD.128</t>
  </si>
  <si>
    <t>MD.129</t>
  </si>
  <si>
    <t>MD.130</t>
  </si>
  <si>
    <t>MD.131</t>
  </si>
  <si>
    <t>金沙</t>
  </si>
  <si>
    <t>SS.001</t>
    <phoneticPr fontId="1" type="noConversion"/>
  </si>
  <si>
    <t>SS.002</t>
  </si>
  <si>
    <t>SS.003</t>
  </si>
  <si>
    <t>SS.004</t>
  </si>
  <si>
    <t>SS.005</t>
  </si>
  <si>
    <t>SS.006</t>
  </si>
  <si>
    <t>SS.007</t>
  </si>
  <si>
    <t>大丰宿舍</t>
  </si>
  <si>
    <t>牛沙宿舍</t>
  </si>
  <si>
    <t>468宿舍</t>
  </si>
  <si>
    <t>温江宿舍</t>
  </si>
  <si>
    <t>紫丁宿舍</t>
  </si>
  <si>
    <t>川音宿舍</t>
  </si>
  <si>
    <t>双流宿舍</t>
  </si>
  <si>
    <t>南湖宿舍</t>
  </si>
  <si>
    <t>犀浦宿舍</t>
  </si>
  <si>
    <t>SS.008</t>
  </si>
  <si>
    <t>SS.009</t>
  </si>
  <si>
    <t>人数</t>
    <phoneticPr fontId="1" type="noConversion"/>
  </si>
  <si>
    <t>来源于花名册入职离职时间对于当下筛选期间的判断</t>
    <phoneticPr fontId="1" type="noConversion"/>
  </si>
  <si>
    <t>筛选</t>
    <phoneticPr fontId="1" type="noConversion"/>
  </si>
  <si>
    <t>周期</t>
    <phoneticPr fontId="1" type="noConversion"/>
  </si>
  <si>
    <t>月份</t>
  </si>
  <si>
    <t>第一层：全明细</t>
    <phoneticPr fontId="1" type="noConversion"/>
  </si>
  <si>
    <t>奖励金额</t>
  </si>
  <si>
    <t>奖励类型</t>
  </si>
  <si>
    <t>发放方式</t>
  </si>
  <si>
    <t>现金奖</t>
  </si>
  <si>
    <t>第二层：奖励类型按月统计</t>
    <phoneticPr fontId="1" type="noConversion"/>
  </si>
  <si>
    <t>第三层：按门店类型月份统计</t>
    <phoneticPr fontId="1" type="noConversion"/>
  </si>
  <si>
    <t xml:space="preserve">A-b-② </t>
    <phoneticPr fontId="1" type="noConversion"/>
  </si>
  <si>
    <t>自动生成单号</t>
    <phoneticPr fontId="1" type="noConversion"/>
  </si>
  <si>
    <t>A-b-⑤-开卡</t>
    <phoneticPr fontId="1" type="noConversion"/>
  </si>
  <si>
    <t>冲锋队</t>
    <phoneticPr fontId="1" type="noConversion"/>
  </si>
  <si>
    <t>顾问</t>
    <phoneticPr fontId="1" type="noConversion"/>
  </si>
  <si>
    <t>陈小琴</t>
    <phoneticPr fontId="1" type="noConversion"/>
  </si>
  <si>
    <t>购买/次</t>
    <phoneticPr fontId="1" type="noConversion"/>
  </si>
  <si>
    <t>赠送/次</t>
    <phoneticPr fontId="1" type="noConversion"/>
  </si>
  <si>
    <t>医美秒杀卡</t>
    <phoneticPr fontId="1" type="noConversion"/>
  </si>
  <si>
    <t>XXX</t>
    <phoneticPr fontId="1" type="noConversion"/>
  </si>
  <si>
    <t>A-a-①</t>
  </si>
  <si>
    <t>事业四部</t>
    <phoneticPr fontId="1" type="noConversion"/>
  </si>
  <si>
    <t>获取客户会员时间
判断是否为新客</t>
    <phoneticPr fontId="1" type="noConversion"/>
  </si>
  <si>
    <t>新客：新注册的客户</t>
    <phoneticPr fontId="1" type="noConversion"/>
  </si>
  <si>
    <t>升单客户：①进店渠道19.9
②新店成交过
③3个月内再次成交的【3个月这个就是判断规则】</t>
    <phoneticPr fontId="1" type="noConversion"/>
  </si>
  <si>
    <t>注册时间</t>
    <phoneticPr fontId="1" type="noConversion"/>
  </si>
  <si>
    <t>第一次成交时间</t>
    <phoneticPr fontId="1" type="noConversion"/>
  </si>
  <si>
    <t>第一次消费时间</t>
    <phoneticPr fontId="1" type="noConversion"/>
  </si>
  <si>
    <t>到店频次</t>
    <phoneticPr fontId="1" type="noConversion"/>
  </si>
  <si>
    <t>消费次数</t>
    <phoneticPr fontId="1" type="noConversion"/>
  </si>
  <si>
    <t>判断是否为升单</t>
    <phoneticPr fontId="1" type="noConversion"/>
  </si>
  <si>
    <t>A-b-⑤-消耗</t>
    <phoneticPr fontId="1" type="noConversion"/>
  </si>
  <si>
    <t>A-a-④-客户信息
为了判断是否为新客</t>
    <phoneticPr fontId="1" type="noConversion"/>
  </si>
  <si>
    <t>A-a-④-客户信息-持续更新数据库
为了判断是否为新客</t>
    <phoneticPr fontId="1" type="noConversion"/>
  </si>
  <si>
    <t>no.1</t>
    <phoneticPr fontId="1" type="noConversion"/>
  </si>
  <si>
    <t>事业一部</t>
    <phoneticPr fontId="1" type="noConversion"/>
  </si>
  <si>
    <t>静居寺</t>
    <phoneticPr fontId="1" type="noConversion"/>
  </si>
  <si>
    <t>冲锋对</t>
    <phoneticPr fontId="1" type="noConversion"/>
  </si>
  <si>
    <t>AA</t>
    <phoneticPr fontId="1" type="noConversion"/>
  </si>
  <si>
    <t>V</t>
    <phoneticPr fontId="1" type="noConversion"/>
  </si>
  <si>
    <t>消耗购买/次</t>
    <phoneticPr fontId="1" type="noConversion"/>
  </si>
  <si>
    <t>消耗赠送/次</t>
    <phoneticPr fontId="1" type="noConversion"/>
  </si>
  <si>
    <t>消耗体验/次</t>
    <phoneticPr fontId="1" type="noConversion"/>
  </si>
  <si>
    <t>N</t>
    <phoneticPr fontId="1" type="noConversion"/>
  </si>
  <si>
    <t>xxx</t>
    <phoneticPr fontId="1" type="noConversion"/>
  </si>
  <si>
    <t>预约登记表</t>
    <phoneticPr fontId="1" type="noConversion"/>
  </si>
  <si>
    <t>A-a-③项目信息</t>
    <phoneticPr fontId="1" type="noConversion"/>
  </si>
  <si>
    <t>A-c-⑤预约</t>
    <phoneticPr fontId="1" type="noConversion"/>
  </si>
  <si>
    <t>判断是否为新客</t>
    <phoneticPr fontId="1" type="noConversion"/>
  </si>
  <si>
    <t>no.2</t>
    <phoneticPr fontId="1" type="noConversion"/>
  </si>
  <si>
    <t>甲</t>
    <phoneticPr fontId="1" type="noConversion"/>
  </si>
  <si>
    <t>乙</t>
    <phoneticPr fontId="1" type="noConversion"/>
  </si>
  <si>
    <t>eee</t>
    <phoneticPr fontId="1" type="noConversion"/>
  </si>
  <si>
    <t>当日成交金额</t>
    <phoneticPr fontId="1" type="noConversion"/>
  </si>
  <si>
    <t>NO.2</t>
  </si>
  <si>
    <t>NO.3</t>
  </si>
  <si>
    <t>生成</t>
    <phoneticPr fontId="1" type="noConversion"/>
  </si>
  <si>
    <t>A-c-⑤-拓客</t>
    <phoneticPr fontId="1" type="noConversion"/>
  </si>
  <si>
    <t>A-c-⑤-邀约</t>
    <phoneticPr fontId="1" type="noConversion"/>
  </si>
  <si>
    <t>A-c-⑤-预约</t>
    <phoneticPr fontId="1" type="noConversion"/>
  </si>
  <si>
    <t>A-c-⑤-消耗</t>
    <phoneticPr fontId="1" type="noConversion"/>
  </si>
  <si>
    <t>A-c-⑤-开卡</t>
    <phoneticPr fontId="1" type="noConversion"/>
  </si>
  <si>
    <t>成交时间-拓客时间</t>
    <phoneticPr fontId="1" type="noConversion"/>
  </si>
  <si>
    <t>判断：①查重
②电话位数</t>
    <phoneticPr fontId="1" type="noConversion"/>
  </si>
  <si>
    <t>赵老师</t>
    <phoneticPr fontId="1" type="noConversion"/>
  </si>
  <si>
    <t>甲乙</t>
    <phoneticPr fontId="1" type="noConversion"/>
  </si>
  <si>
    <t>健康师A</t>
    <phoneticPr fontId="1" type="noConversion"/>
  </si>
  <si>
    <t>no.01</t>
    <phoneticPr fontId="1" type="noConversion"/>
  </si>
  <si>
    <t>以业务发生为主线，以拓展部</t>
    <phoneticPr fontId="1" type="noConversion"/>
  </si>
  <si>
    <t>第三层：以活动期汇总  拓客统计表，转化率</t>
    <phoneticPr fontId="1" type="noConversion"/>
  </si>
  <si>
    <t>人员账号识别</t>
    <phoneticPr fontId="1" type="noConversion"/>
  </si>
  <si>
    <t>点击邀约的日期</t>
    <phoneticPr fontId="1" type="noConversion"/>
  </si>
  <si>
    <t>选择</t>
    <phoneticPr fontId="1" type="noConversion"/>
  </si>
  <si>
    <t>A-a-④</t>
  </si>
  <si>
    <t>A-a-④</t>
    <phoneticPr fontId="1" type="noConversion"/>
  </si>
  <si>
    <t>邀约统计</t>
    <phoneticPr fontId="1" type="noConversion"/>
  </si>
  <si>
    <t>A-c-⑤消耗</t>
    <phoneticPr fontId="1" type="noConversion"/>
  </si>
  <si>
    <t>A-c-⑤开卡</t>
    <phoneticPr fontId="1" type="noConversion"/>
  </si>
  <si>
    <t>该客户的预约总预约次数/年</t>
    <phoneticPr fontId="1" type="noConversion"/>
  </si>
  <si>
    <t>9:00-10:00</t>
    <phoneticPr fontId="1" type="noConversion"/>
  </si>
  <si>
    <t xml:space="preserve">A-a-③ </t>
  </si>
  <si>
    <t>默认</t>
    <phoneticPr fontId="1" type="noConversion"/>
  </si>
  <si>
    <t>当月</t>
    <phoneticPr fontId="1" type="noConversion"/>
  </si>
  <si>
    <t>期间</t>
    <phoneticPr fontId="1" type="noConversion"/>
  </si>
  <si>
    <t>CD</t>
    <phoneticPr fontId="1" type="noConversion"/>
  </si>
  <si>
    <t>A-c-⑤开卡
合计人次</t>
    <phoneticPr fontId="1" type="noConversion"/>
  </si>
  <si>
    <t>A-c-⑤开卡
购买2次以上的人次</t>
    <phoneticPr fontId="1" type="noConversion"/>
  </si>
  <si>
    <t>消耗购买次数</t>
    <phoneticPr fontId="1" type="noConversion"/>
  </si>
  <si>
    <t>消耗赠送次数</t>
    <phoneticPr fontId="1" type="noConversion"/>
  </si>
  <si>
    <t>消耗体验次数</t>
    <phoneticPr fontId="1" type="noConversion"/>
  </si>
  <si>
    <t>置换换出业绩</t>
    <phoneticPr fontId="1" type="noConversion"/>
  </si>
  <si>
    <t>换出次数</t>
    <phoneticPr fontId="1" type="noConversion"/>
  </si>
  <si>
    <t>置换换入业绩</t>
    <phoneticPr fontId="1" type="noConversion"/>
  </si>
  <si>
    <t>换入次数</t>
    <phoneticPr fontId="1" type="noConversion"/>
  </si>
  <si>
    <t>A-c-⑤退卡</t>
    <phoneticPr fontId="1" type="noConversion"/>
  </si>
  <si>
    <t>归属事业部</t>
    <phoneticPr fontId="1" type="noConversion"/>
  </si>
  <si>
    <t>归属门店</t>
    <phoneticPr fontId="1" type="noConversion"/>
  </si>
  <si>
    <t>归属美容师</t>
    <phoneticPr fontId="1" type="noConversion"/>
  </si>
  <si>
    <t>A-a-⑤开卡</t>
    <phoneticPr fontId="1" type="noConversion"/>
  </si>
  <si>
    <t>A1</t>
    <phoneticPr fontId="1" type="noConversion"/>
  </si>
  <si>
    <t>A2</t>
  </si>
  <si>
    <t>A3</t>
  </si>
  <si>
    <t>A4</t>
  </si>
  <si>
    <t>A+</t>
    <phoneticPr fontId="1" type="noConversion"/>
  </si>
  <si>
    <t>表内核算</t>
    <phoneticPr fontId="1" type="noConversion"/>
  </si>
  <si>
    <t>A-a-⑤消耗</t>
    <phoneticPr fontId="1" type="noConversion"/>
  </si>
  <si>
    <t>A-c-⑤-退卡</t>
    <phoneticPr fontId="1" type="noConversion"/>
  </si>
  <si>
    <t>（B6-24年同期业绩）/24年同期业绩</t>
    <phoneticPr fontId="1" type="noConversion"/>
  </si>
  <si>
    <t>A-a-⑤+核算</t>
    <phoneticPr fontId="1" type="noConversion"/>
  </si>
  <si>
    <t>A-c-⑨</t>
  </si>
  <si>
    <t>A-c-⑨</t>
    <phoneticPr fontId="1" type="noConversion"/>
  </si>
  <si>
    <t>A-a-⑥</t>
  </si>
  <si>
    <t>A-c-⑤-退款</t>
    <phoneticPr fontId="1" type="noConversion"/>
  </si>
  <si>
    <t>B-a-19</t>
    <phoneticPr fontId="1" type="noConversion"/>
  </si>
  <si>
    <t>特殊成本</t>
    <phoneticPr fontId="1" type="noConversion"/>
  </si>
  <si>
    <t>B-a-11</t>
    <phoneticPr fontId="1" type="noConversion"/>
  </si>
  <si>
    <t>B-a-20</t>
  </si>
  <si>
    <t>B6-当期收款金额</t>
    <phoneticPr fontId="1" type="noConversion"/>
  </si>
  <si>
    <t>A-a-②</t>
  </si>
  <si>
    <t>A-a-②</t>
    <phoneticPr fontId="1" type="noConversion"/>
  </si>
  <si>
    <t>A-b-⑨</t>
  </si>
  <si>
    <t>营销活动类型</t>
    <phoneticPr fontId="1" type="noConversion"/>
  </si>
  <si>
    <t>核算张数/张</t>
    <phoneticPr fontId="1" type="noConversion"/>
  </si>
  <si>
    <t>A-b-③+核算</t>
    <phoneticPr fontId="1" type="noConversion"/>
  </si>
  <si>
    <t>A-c-⑧</t>
  </si>
  <si>
    <t>供应商</t>
    <phoneticPr fontId="1" type="noConversion"/>
  </si>
  <si>
    <t>A-b-⑧
名称对应供应商</t>
    <phoneticPr fontId="1" type="noConversion"/>
  </si>
  <si>
    <t>A-b-⑧
名称对单价</t>
    <phoneticPr fontId="1" type="noConversion"/>
  </si>
  <si>
    <t>合计-应付金额</t>
    <phoneticPr fontId="1" type="noConversion"/>
  </si>
  <si>
    <t>单据日期</t>
    <phoneticPr fontId="1" type="noConversion"/>
  </si>
  <si>
    <t>no.2</t>
  </si>
  <si>
    <t>合作机构名称</t>
    <phoneticPr fontId="1" type="noConversion"/>
  </si>
  <si>
    <t>是否到账</t>
    <phoneticPr fontId="1" type="noConversion"/>
  </si>
  <si>
    <t>应收应付统计表-推送财务部</t>
    <phoneticPr fontId="1" type="noConversion"/>
  </si>
  <si>
    <t>A-a-⑥</t>
    <phoneticPr fontId="1" type="noConversion"/>
  </si>
  <si>
    <t>最终合作成本</t>
    <phoneticPr fontId="1" type="noConversion"/>
  </si>
  <si>
    <t>明细</t>
  </si>
  <si>
    <t>记账人</t>
  </si>
  <si>
    <t>单据号</t>
  </si>
  <si>
    <t>费用类型</t>
  </si>
  <si>
    <t>单价</t>
  </si>
  <si>
    <t>数量</t>
  </si>
  <si>
    <t>总价</t>
  </si>
  <si>
    <t>附件</t>
  </si>
  <si>
    <t>第二步：查看明细</t>
  </si>
  <si>
    <t>勾选</t>
  </si>
  <si>
    <t>已上传</t>
  </si>
  <si>
    <t>□√</t>
  </si>
  <si>
    <t>□</t>
  </si>
  <si>
    <t>第三步：点击报销</t>
  </si>
  <si>
    <t xml:space="preserve"> 报销单据</t>
  </si>
  <si>
    <t>费用类型【唯一值】</t>
  </si>
  <si>
    <t>报销合计</t>
  </si>
  <si>
    <t>确认提交</t>
  </si>
  <si>
    <t>①提交的动作是推送到审批人【业务流程】</t>
  </si>
  <si>
    <t>1.4#</t>
  </si>
  <si>
    <t>办公费</t>
  </si>
  <si>
    <t>甲</t>
  </si>
  <si>
    <t>点击</t>
  </si>
  <si>
    <t>②推送后对应单据号返回字段“报销中”</t>
  </si>
  <si>
    <t>③财务部实际付款后，点击确认付款，对应报销单据返回字段“已报销”</t>
  </si>
  <si>
    <t>第四步：选择-收款人</t>
    <phoneticPr fontId="1" type="noConversion"/>
  </si>
  <si>
    <t>A门店</t>
    <phoneticPr fontId="1" type="noConversion"/>
  </si>
  <si>
    <t>①门店记账明细</t>
    <phoneticPr fontId="1" type="noConversion"/>
  </si>
  <si>
    <t xml:space="preserve">A-c-⑥ </t>
  </si>
  <si>
    <t>②付款人-汇总表</t>
    <phoneticPr fontId="1" type="noConversion"/>
  </si>
  <si>
    <t>根据①勾选提交的生成</t>
    <phoneticPr fontId="1" type="noConversion"/>
  </si>
  <si>
    <t>费用报销明细</t>
  </si>
  <si>
    <t>报销明细</t>
  </si>
  <si>
    <t>总金额</t>
  </si>
  <si>
    <t>审批状态</t>
  </si>
  <si>
    <t>付款状态</t>
  </si>
  <si>
    <t>付款时间</t>
  </si>
  <si>
    <t>赵小红</t>
  </si>
  <si>
    <t>7-9月物业费</t>
  </si>
  <si>
    <t>已通过</t>
  </si>
  <si>
    <t>已付款</t>
  </si>
  <si>
    <t>不分摊</t>
  </si>
  <si>
    <t>门店支出</t>
  </si>
  <si>
    <t>接待糖果</t>
  </si>
  <si>
    <t>待审批</t>
  </si>
  <si>
    <t>未付款</t>
  </si>
  <si>
    <t>樊林</t>
  </si>
  <si>
    <t>办公用品</t>
  </si>
  <si>
    <t>笔记本</t>
  </si>
  <si>
    <t>已驳回</t>
  </si>
  <si>
    <t>按明细</t>
  </si>
  <si>
    <t>导出二级分类汇总</t>
  </si>
  <si>
    <t>门店编号</t>
  </si>
  <si>
    <t>时间段</t>
  </si>
  <si>
    <t>费用总计</t>
  </si>
  <si>
    <t>合计</t>
  </si>
  <si>
    <t>7月1日-7月26日</t>
  </si>
  <si>
    <t>只汇总已付款单据</t>
  </si>
  <si>
    <t>导出门店总报销金额</t>
  </si>
  <si>
    <t>报销金额</t>
  </si>
  <si>
    <t>驳回金额</t>
  </si>
  <si>
    <t>实际报销</t>
  </si>
  <si>
    <t>导出明细</t>
    <phoneticPr fontId="1" type="noConversion"/>
  </si>
  <si>
    <t>股份/工资</t>
    <phoneticPr fontId="1" type="noConversion"/>
  </si>
  <si>
    <t>发生日期</t>
    <phoneticPr fontId="1" type="noConversion"/>
  </si>
  <si>
    <t>单据号时间</t>
    <phoneticPr fontId="1" type="noConversion"/>
  </si>
  <si>
    <t xml:space="preserve">A-c-⑥ </t>
    <phoneticPr fontId="1" type="noConversion"/>
  </si>
  <si>
    <t>费用类型【选择二类】</t>
    <phoneticPr fontId="1" type="noConversion"/>
  </si>
  <si>
    <t>支出明细【备注】</t>
    <phoneticPr fontId="1" type="noConversion"/>
  </si>
  <si>
    <t>B-a-②</t>
  </si>
  <si>
    <t>A-c-⑤-开卡-数据</t>
    <phoneticPr fontId="1" type="noConversion"/>
  </si>
  <si>
    <t>推荐人</t>
    <phoneticPr fontId="1" type="noConversion"/>
  </si>
  <si>
    <t>DD</t>
    <phoneticPr fontId="1" type="noConversion"/>
  </si>
  <si>
    <t>有效</t>
    <phoneticPr fontId="1" type="noConversion"/>
  </si>
  <si>
    <t>沉睡</t>
    <phoneticPr fontId="1" type="noConversion"/>
  </si>
  <si>
    <t>B-a-③</t>
    <phoneticPr fontId="1" type="noConversion"/>
  </si>
  <si>
    <t>B-a-④</t>
    <phoneticPr fontId="1" type="noConversion"/>
  </si>
  <si>
    <t>姓名</t>
  </si>
  <si>
    <t>成交日期</t>
  </si>
  <si>
    <t>嘉宾名</t>
  </si>
  <si>
    <t>业绩</t>
  </si>
  <si>
    <t>成交项目</t>
  </si>
  <si>
    <t>健康师姓名</t>
    <phoneticPr fontId="1" type="noConversion"/>
  </si>
  <si>
    <t>老顾客姓名</t>
    <phoneticPr fontId="1" type="noConversion"/>
  </si>
  <si>
    <t>事业一部</t>
  </si>
  <si>
    <t>吴杰</t>
  </si>
  <si>
    <t>舒蓉</t>
  </si>
  <si>
    <t>林建英</t>
  </si>
  <si>
    <t>刘婵琴</t>
  </si>
  <si>
    <t>王阿妞</t>
  </si>
  <si>
    <t>张玲</t>
  </si>
  <si>
    <t>杨金花</t>
  </si>
  <si>
    <t>梁娇</t>
  </si>
  <si>
    <t>梁映梅</t>
  </si>
  <si>
    <t>周成秀</t>
  </si>
  <si>
    <t>林城佳</t>
  </si>
  <si>
    <t>苟小春</t>
  </si>
  <si>
    <t>吕洪</t>
  </si>
  <si>
    <t>吕敏</t>
  </si>
  <si>
    <t>王瑞琳</t>
  </si>
  <si>
    <t>刘娟</t>
  </si>
  <si>
    <t>任静</t>
  </si>
  <si>
    <t>黄小燕</t>
  </si>
  <si>
    <t>赵雨婷</t>
  </si>
  <si>
    <t>刘冰雪</t>
  </si>
  <si>
    <t>事业二部</t>
  </si>
  <si>
    <t>李维</t>
  </si>
  <si>
    <t>李维碧</t>
  </si>
  <si>
    <t>谭宏桂</t>
  </si>
  <si>
    <t>刘利琼</t>
  </si>
  <si>
    <t>王秀彬</t>
  </si>
  <si>
    <t>蒋英</t>
  </si>
  <si>
    <t>候松霞</t>
  </si>
  <si>
    <t>女神卡</t>
  </si>
  <si>
    <t>水氧</t>
  </si>
  <si>
    <t>燃脂炮➕美瘦刀</t>
  </si>
  <si>
    <t>no.3</t>
  </si>
  <si>
    <t>no.4</t>
  </si>
  <si>
    <t>no.5</t>
  </si>
  <si>
    <t>no.6</t>
  </si>
  <si>
    <t>no.7</t>
  </si>
  <si>
    <t>no.8</t>
  </si>
  <si>
    <t>no.9</t>
  </si>
  <si>
    <t>no.10</t>
  </si>
  <si>
    <t>第一层：单据号全明细</t>
    <phoneticPr fontId="1" type="noConversion"/>
  </si>
  <si>
    <t>徐富香</t>
  </si>
  <si>
    <t>奖励月份</t>
    <phoneticPr fontId="1" type="noConversion"/>
  </si>
  <si>
    <t>核算-核算过程见单独的表【2025嘉宾挑战V4】</t>
    <phoneticPr fontId="1" type="noConversion"/>
  </si>
  <si>
    <t>嘉宾奖励金额</t>
    <phoneticPr fontId="1" type="noConversion"/>
  </si>
  <si>
    <t>扣除业绩金额</t>
    <phoneticPr fontId="1" type="noConversion"/>
  </si>
  <si>
    <t>第二层：按门店统计</t>
    <phoneticPr fontId="1" type="noConversion"/>
  </si>
  <si>
    <t>第三层：按参加挑战的员工统计</t>
    <phoneticPr fontId="1" type="noConversion"/>
  </si>
  <si>
    <t>高殷</t>
  </si>
  <si>
    <t>李燕</t>
  </si>
  <si>
    <t>黄梅1（老师）</t>
  </si>
  <si>
    <t>陈小琴</t>
  </si>
  <si>
    <t>苏勇</t>
  </si>
  <si>
    <t>王任燕</t>
  </si>
  <si>
    <t>范娟</t>
  </si>
  <si>
    <t>王芳</t>
  </si>
  <si>
    <t>岳姐</t>
  </si>
  <si>
    <t>张思雨</t>
  </si>
  <si>
    <t>莫海沙</t>
  </si>
  <si>
    <t>龚欣</t>
  </si>
  <si>
    <t>张红2</t>
  </si>
  <si>
    <t>江春艳</t>
  </si>
  <si>
    <t>王婷</t>
  </si>
  <si>
    <t>陈萍</t>
  </si>
  <si>
    <t>江丽萍</t>
  </si>
  <si>
    <t>刘恬恬</t>
  </si>
  <si>
    <t>B-a-⑤</t>
  </si>
  <si>
    <t xml:space="preserve">从邀约表中筛选出 </t>
    <phoneticPr fontId="1" type="noConversion"/>
  </si>
  <si>
    <t>①邀约客户&gt;90天未到店</t>
    <phoneticPr fontId="1" type="noConversion"/>
  </si>
  <si>
    <t>②到店的-消耗</t>
    <phoneticPr fontId="1" type="noConversion"/>
  </si>
  <si>
    <t>第一层：默认当月全明细</t>
    <phoneticPr fontId="1" type="noConversion"/>
  </si>
  <si>
    <t>核算奖金</t>
    <phoneticPr fontId="1" type="noConversion"/>
  </si>
  <si>
    <t>第二层：按邀约人统计人数</t>
    <phoneticPr fontId="1" type="noConversion"/>
  </si>
  <si>
    <t>阶梯奖励</t>
    <phoneticPr fontId="1" type="noConversion"/>
  </si>
  <si>
    <t>1-5人</t>
    <phoneticPr fontId="1" type="noConversion"/>
  </si>
  <si>
    <t>6人</t>
    <phoneticPr fontId="1" type="noConversion"/>
  </si>
  <si>
    <t>①全明细</t>
    <phoneticPr fontId="1" type="noConversion"/>
  </si>
  <si>
    <t>②邀约人统计表-当月</t>
    <phoneticPr fontId="1" type="noConversion"/>
  </si>
  <si>
    <t>邀约人数</t>
    <phoneticPr fontId="1" type="noConversion"/>
  </si>
  <si>
    <t>当月奖励</t>
    <phoneticPr fontId="1" type="noConversion"/>
  </si>
  <si>
    <t>③按门店统计当月奖励</t>
    <phoneticPr fontId="1" type="noConversion"/>
  </si>
  <si>
    <t>B-a-22</t>
  </si>
  <si>
    <t>B-a-23</t>
    <phoneticPr fontId="1" type="noConversion"/>
  </si>
  <si>
    <t>A-a-⑥*核算
机构有对应的分层占比，比如A=25%</t>
    <phoneticPr fontId="1" type="noConversion"/>
  </si>
  <si>
    <t>①单据号全明细</t>
    <phoneticPr fontId="1" type="noConversion"/>
  </si>
  <si>
    <t>门店名称</t>
  </si>
  <si>
    <t>收款类型</t>
  </si>
  <si>
    <t>金额</t>
  </si>
  <si>
    <t>部门名称</t>
  </si>
  <si>
    <t>到账类型</t>
  </si>
  <si>
    <t>科技部门</t>
  </si>
  <si>
    <t>生美业绩</t>
  </si>
  <si>
    <t>预收账款-生美</t>
  </si>
  <si>
    <t>科美业绩</t>
  </si>
  <si>
    <t>预收账款-科美</t>
  </si>
  <si>
    <t>合作业绩</t>
  </si>
  <si>
    <t>医美业绩</t>
  </si>
  <si>
    <t>预收账款-医美</t>
  </si>
  <si>
    <t>龙泉</t>
  </si>
  <si>
    <t>②门店月份分类明细</t>
    <phoneticPr fontId="1" type="noConversion"/>
  </si>
  <si>
    <t>B-a-②</t>
    <phoneticPr fontId="1" type="noConversion"/>
  </si>
  <si>
    <t xml:space="preserve">表内统计B-a-②+项目分类A-a-③ </t>
    <phoneticPr fontId="1" type="noConversion"/>
  </si>
  <si>
    <t>③根据表②计算出科技部，总部收入</t>
    <phoneticPr fontId="1" type="noConversion"/>
  </si>
  <si>
    <t>总业绩</t>
  </si>
  <si>
    <t>4月</t>
  </si>
  <si>
    <t>5月</t>
  </si>
  <si>
    <t>6月</t>
  </si>
  <si>
    <t>7月</t>
  </si>
  <si>
    <t>8月</t>
  </si>
  <si>
    <t>②总部是当月全业绩</t>
    <phoneticPr fontId="1" type="noConversion"/>
  </si>
  <si>
    <t>①根据部门统计【科美业绩】业绩</t>
    <phoneticPr fontId="1" type="noConversion"/>
  </si>
  <si>
    <t>3月</t>
    <phoneticPr fontId="1" type="noConversion"/>
  </si>
  <si>
    <t>9月</t>
  </si>
  <si>
    <t>10月</t>
  </si>
  <si>
    <t>11月</t>
  </si>
  <si>
    <t>12月</t>
  </si>
  <si>
    <t>4月</t>
    <phoneticPr fontId="1" type="noConversion"/>
  </si>
  <si>
    <t>5月</t>
    <phoneticPr fontId="1" type="noConversion"/>
  </si>
  <si>
    <t>总部管理费：</t>
    <phoneticPr fontId="1" type="noConversion"/>
  </si>
  <si>
    <t>科技部费用：</t>
    <phoneticPr fontId="1" type="noConversion"/>
  </si>
  <si>
    <t xml:space="preserve">表内统计B-a-③+项目分类A-a-③ </t>
    <phoneticPr fontId="1" type="noConversion"/>
  </si>
  <si>
    <t>单据门店</t>
  </si>
  <si>
    <t>属性</t>
  </si>
  <si>
    <t>值</t>
  </si>
  <si>
    <t>产品/储值业绩</t>
  </si>
  <si>
    <t>③统计表一层：</t>
    <phoneticPr fontId="1" type="noConversion"/>
  </si>
  <si>
    <t>④统计表二层：</t>
    <phoneticPr fontId="1" type="noConversion"/>
  </si>
  <si>
    <t>⑤统计表三层：</t>
    <phoneticPr fontId="1" type="noConversion"/>
  </si>
  <si>
    <t>毛巾款</t>
  </si>
  <si>
    <t>应收应付</t>
  </si>
  <si>
    <t>月份</t>
    <phoneticPr fontId="1" type="noConversion"/>
  </si>
  <si>
    <t>金额</t>
    <phoneticPr fontId="1" type="noConversion"/>
  </si>
  <si>
    <t>分类</t>
    <phoneticPr fontId="1" type="noConversion"/>
  </si>
  <si>
    <t>核算类型</t>
    <phoneticPr fontId="1" type="noConversion"/>
  </si>
  <si>
    <t>②按门店月份分类明细</t>
    <phoneticPr fontId="1" type="noConversion"/>
  </si>
  <si>
    <t>②按门店按月统计合作成本</t>
    <phoneticPr fontId="1" type="noConversion"/>
  </si>
  <si>
    <t>大项目成本</t>
  </si>
  <si>
    <t>应收账款</t>
  </si>
  <si>
    <t>合作类型</t>
    <phoneticPr fontId="1" type="noConversion"/>
  </si>
  <si>
    <t>大项目成本</t>
    <phoneticPr fontId="1" type="noConversion"/>
  </si>
  <si>
    <t>合作成本</t>
  </si>
  <si>
    <t>产品物料</t>
  </si>
  <si>
    <t>当月领用</t>
  </si>
  <si>
    <t>产品1</t>
    <phoneticPr fontId="1" type="noConversion"/>
  </si>
  <si>
    <t>产品2</t>
  </si>
  <si>
    <t>产品3</t>
  </si>
  <si>
    <t>产品4</t>
  </si>
  <si>
    <t>产品5</t>
  </si>
  <si>
    <t>产品6</t>
  </si>
  <si>
    <t>产品7</t>
  </si>
  <si>
    <t>产品8</t>
  </si>
  <si>
    <t>产品9</t>
  </si>
  <si>
    <t>供应商55</t>
    <phoneticPr fontId="1" type="noConversion"/>
  </si>
  <si>
    <t>供应商56</t>
  </si>
  <si>
    <t>供应商57</t>
  </si>
  <si>
    <t>供应商58</t>
  </si>
  <si>
    <t>供应商59</t>
  </si>
  <si>
    <t>供应商60</t>
  </si>
  <si>
    <t>供应商61</t>
  </si>
  <si>
    <t>供应商62</t>
  </si>
  <si>
    <t>供应商63</t>
  </si>
  <si>
    <t>①单据全明细</t>
    <phoneticPr fontId="1" type="noConversion"/>
  </si>
  <si>
    <t>②按门店按月份统计金额</t>
    <phoneticPr fontId="1" type="noConversion"/>
  </si>
  <si>
    <t>奖励金额-张数</t>
    <phoneticPr fontId="1" type="noConversion"/>
  </si>
  <si>
    <t>奖励金额-成交</t>
    <phoneticPr fontId="1" type="noConversion"/>
  </si>
  <si>
    <t>张数</t>
    <phoneticPr fontId="1" type="noConversion"/>
  </si>
  <si>
    <t>按张数/成交</t>
    <phoneticPr fontId="1" type="noConversion"/>
  </si>
  <si>
    <t>成交</t>
    <phoneticPr fontId="1" type="noConversion"/>
  </si>
  <si>
    <t>序号</t>
  </si>
  <si>
    <t>购买门店</t>
  </si>
  <si>
    <t>后续参保</t>
  </si>
  <si>
    <t>参保月份</t>
  </si>
  <si>
    <t>社保</t>
  </si>
  <si>
    <t>医保</t>
  </si>
  <si>
    <t>总计</t>
  </si>
  <si>
    <t>工资扣</t>
  </si>
  <si>
    <t>梁刚</t>
  </si>
  <si>
    <t>秦玉梅</t>
  </si>
  <si>
    <t>徐登毅</t>
  </si>
  <si>
    <t>马小英</t>
  </si>
  <si>
    <t>吴小强</t>
  </si>
  <si>
    <t>刘九招</t>
  </si>
  <si>
    <t>秦亚平</t>
  </si>
  <si>
    <t>曾雨晴</t>
  </si>
  <si>
    <t>经理</t>
  </si>
  <si>
    <t>张小娟</t>
  </si>
  <si>
    <t>饶秋华</t>
  </si>
  <si>
    <t>廖妍</t>
  </si>
  <si>
    <t>自购</t>
  </si>
  <si>
    <t>肖静梅</t>
  </si>
  <si>
    <t>蒲草</t>
  </si>
  <si>
    <t>张艳秋</t>
  </si>
  <si>
    <t>王萍</t>
  </si>
  <si>
    <t>王桂明</t>
  </si>
  <si>
    <t>谢娟</t>
  </si>
  <si>
    <t>门店1</t>
  </si>
  <si>
    <t>双流区右岸绿纤美容店(个体工商户)</t>
  </si>
  <si>
    <t>A-c-⑩</t>
  </si>
  <si>
    <t>编号</t>
    <phoneticPr fontId="1" type="noConversion"/>
  </si>
  <si>
    <t>公司承担</t>
  </si>
  <si>
    <t>职位</t>
  </si>
  <si>
    <t>分摊</t>
  </si>
  <si>
    <t>成本金额</t>
    <phoneticPr fontId="1" type="noConversion"/>
  </si>
  <si>
    <t>②门店按月分摊表</t>
    <phoneticPr fontId="1" type="noConversion"/>
  </si>
  <si>
    <t>③获取总经理，经理管辖门店信息，且分摊费用</t>
    <phoneticPr fontId="1" type="noConversion"/>
  </si>
  <si>
    <t>根据表③获取</t>
    <phoneticPr fontId="1" type="noConversion"/>
  </si>
  <si>
    <t>A-b-⑦</t>
  </si>
  <si>
    <t>公司成本</t>
    <phoneticPr fontId="1" type="noConversion"/>
  </si>
  <si>
    <t>①当月统计表</t>
    <phoneticPr fontId="1" type="noConversion"/>
  </si>
  <si>
    <t>宿舍</t>
  </si>
  <si>
    <t>入住月份</t>
    <phoneticPr fontId="1" type="noConversion"/>
  </si>
  <si>
    <t>租赁期</t>
    <phoneticPr fontId="1" type="noConversion"/>
  </si>
  <si>
    <t>月租金</t>
    <phoneticPr fontId="1" type="noConversion"/>
  </si>
  <si>
    <t>3月人均</t>
    <phoneticPr fontId="1" type="noConversion"/>
  </si>
  <si>
    <t>4月人均</t>
    <phoneticPr fontId="1" type="noConversion"/>
  </si>
  <si>
    <t>5月人均</t>
    <phoneticPr fontId="1" type="noConversion"/>
  </si>
  <si>
    <t>6月人均</t>
    <phoneticPr fontId="1" type="noConversion"/>
  </si>
  <si>
    <t>7月</t>
    <phoneticPr fontId="1" type="noConversion"/>
  </si>
  <si>
    <t>7月人均</t>
    <phoneticPr fontId="1" type="noConversion"/>
  </si>
  <si>
    <t>8月</t>
    <phoneticPr fontId="1" type="noConversion"/>
  </si>
  <si>
    <t>8月人均</t>
    <phoneticPr fontId="1" type="noConversion"/>
  </si>
  <si>
    <t>9月</t>
    <phoneticPr fontId="1" type="noConversion"/>
  </si>
  <si>
    <t>9月人均</t>
    <phoneticPr fontId="1" type="noConversion"/>
  </si>
  <si>
    <t>10月</t>
    <phoneticPr fontId="1" type="noConversion"/>
  </si>
  <si>
    <t>10月人均</t>
    <phoneticPr fontId="1" type="noConversion"/>
  </si>
  <si>
    <t>11月</t>
    <phoneticPr fontId="1" type="noConversion"/>
  </si>
  <si>
    <t>11月人均</t>
    <phoneticPr fontId="1" type="noConversion"/>
  </si>
  <si>
    <t>12月</t>
    <phoneticPr fontId="1" type="noConversion"/>
  </si>
  <si>
    <t>12月人均</t>
    <phoneticPr fontId="1" type="noConversion"/>
  </si>
  <si>
    <t>唐容</t>
  </si>
  <si>
    <t>紫馨苑宿舍</t>
  </si>
  <si>
    <t>余文</t>
  </si>
  <si>
    <t>荣华北路</t>
    <phoneticPr fontId="1" type="noConversion"/>
  </si>
  <si>
    <t>胡红琳</t>
  </si>
  <si>
    <t>梁婷</t>
  </si>
  <si>
    <t>468宿舍</t>
    <phoneticPr fontId="1" type="noConversion"/>
  </si>
  <si>
    <t>融创</t>
    <phoneticPr fontId="1" type="noConversion"/>
  </si>
  <si>
    <t>曹悦</t>
  </si>
  <si>
    <t>张念</t>
  </si>
  <si>
    <t>马丽亚</t>
  </si>
  <si>
    <t>大丰宿舍</t>
    <phoneticPr fontId="10" type="noConversion"/>
  </si>
  <si>
    <t>温江宿舍</t>
    <phoneticPr fontId="10" type="noConversion"/>
  </si>
  <si>
    <t>刘霞</t>
  </si>
  <si>
    <t>李科</t>
  </si>
  <si>
    <t>涌泉</t>
    <phoneticPr fontId="1" type="noConversion"/>
  </si>
  <si>
    <t>郑丹</t>
  </si>
  <si>
    <t>李萌</t>
  </si>
  <si>
    <t>南湖宿舍</t>
    <phoneticPr fontId="10" type="noConversion"/>
  </si>
  <si>
    <t>郝中南</t>
  </si>
  <si>
    <t>朱羽</t>
  </si>
  <si>
    <t>王如意</t>
  </si>
  <si>
    <t>何婷</t>
  </si>
  <si>
    <t>陈美合</t>
  </si>
  <si>
    <t>犀浦宿舍</t>
    <phoneticPr fontId="10" type="noConversion"/>
  </si>
  <si>
    <t>王丽蓉</t>
  </si>
  <si>
    <t>陈琼</t>
  </si>
  <si>
    <t>米琪</t>
  </si>
  <si>
    <t>胡钦秀</t>
  </si>
  <si>
    <t>牛沙宿舍</t>
    <phoneticPr fontId="10" type="noConversion"/>
  </si>
  <si>
    <t>叶文娟</t>
  </si>
  <si>
    <t>王娇</t>
  </si>
  <si>
    <t>紫馨苑宿舍</t>
    <phoneticPr fontId="10" type="noConversion"/>
  </si>
  <si>
    <t>468宿舍</t>
    <phoneticPr fontId="10" type="noConversion"/>
  </si>
  <si>
    <t>融创</t>
    <phoneticPr fontId="10" type="noConversion"/>
  </si>
  <si>
    <t>涌泉</t>
    <phoneticPr fontId="10" type="noConversion"/>
  </si>
  <si>
    <t>王维</t>
  </si>
  <si>
    <t>双流宿舍</t>
    <phoneticPr fontId="10" type="noConversion"/>
  </si>
  <si>
    <t>谭萍</t>
  </si>
  <si>
    <t>志玛</t>
    <phoneticPr fontId="10" type="noConversion"/>
  </si>
  <si>
    <t>李彩华</t>
  </si>
  <si>
    <t>雷朝霞</t>
  </si>
  <si>
    <t>吴飞雁</t>
  </si>
  <si>
    <t>王利蓉</t>
  </si>
  <si>
    <t>黄可欣</t>
  </si>
  <si>
    <t>刘梦蓝</t>
  </si>
  <si>
    <t>泽仁拉姆</t>
  </si>
  <si>
    <t>彭措志玛</t>
  </si>
  <si>
    <t>邹孟君</t>
  </si>
  <si>
    <t>朱成芳</t>
  </si>
  <si>
    <t>6月</t>
    <phoneticPr fontId="1" type="noConversion"/>
  </si>
  <si>
    <t>②住宿明细表统计表</t>
    <phoneticPr fontId="1" type="noConversion"/>
  </si>
  <si>
    <t>A-c-③</t>
  </si>
  <si>
    <t>③表内核算逻辑</t>
    <phoneticPr fontId="1" type="noConversion"/>
  </si>
  <si>
    <t>A-c-③</t>
    <phoneticPr fontId="1" type="noConversion"/>
  </si>
  <si>
    <t>根据③表内引用</t>
    <phoneticPr fontId="1" type="noConversion"/>
  </si>
  <si>
    <t>②新店-员工成交率升单率统计表</t>
    <phoneticPr fontId="1" type="noConversion"/>
  </si>
  <si>
    <t>A-a-①-增加</t>
    <phoneticPr fontId="1" type="noConversion"/>
  </si>
  <si>
    <t>当月属于新店的名称</t>
    <phoneticPr fontId="1" type="noConversion"/>
  </si>
  <si>
    <t>所属阶段</t>
    <phoneticPr fontId="1" type="noConversion"/>
  </si>
  <si>
    <t>川音</t>
    <phoneticPr fontId="1" type="noConversion"/>
  </si>
  <si>
    <t>第二阶段</t>
    <phoneticPr fontId="1" type="noConversion"/>
  </si>
  <si>
    <t>A-a-②花名册</t>
  </si>
  <si>
    <t>人头数</t>
    <phoneticPr fontId="1" type="noConversion"/>
  </si>
  <si>
    <t>成交人头数</t>
    <phoneticPr fontId="1" type="noConversion"/>
  </si>
  <si>
    <t>丙</t>
    <phoneticPr fontId="1" type="noConversion"/>
  </si>
  <si>
    <t>1000以上成交人头</t>
    <phoneticPr fontId="1" type="noConversion"/>
  </si>
  <si>
    <t>成交率</t>
    <phoneticPr fontId="1" type="noConversion"/>
  </si>
  <si>
    <t>第一阶段</t>
    <phoneticPr fontId="1" type="noConversion"/>
  </si>
  <si>
    <t>金沙</t>
    <phoneticPr fontId="1" type="noConversion"/>
  </si>
  <si>
    <t>AB</t>
    <phoneticPr fontId="1" type="noConversion"/>
  </si>
  <si>
    <t>AC</t>
    <phoneticPr fontId="1" type="noConversion"/>
  </si>
  <si>
    <t>成交业绩合计</t>
    <phoneticPr fontId="1" type="noConversion"/>
  </si>
  <si>
    <t>升单人头</t>
    <phoneticPr fontId="1" type="noConversion"/>
  </si>
  <si>
    <t>①整体</t>
    <phoneticPr fontId="1" type="noConversion"/>
  </si>
  <si>
    <t>股份</t>
  </si>
  <si>
    <t>金三角</t>
  </si>
  <si>
    <t>扣钱</t>
  </si>
  <si>
    <t>补钱</t>
  </si>
  <si>
    <t>②</t>
  </si>
  <si>
    <t>①</t>
  </si>
  <si>
    <t>坐起</t>
  </si>
  <si>
    <t>③</t>
  </si>
  <si>
    <t>6月</t>
    <phoneticPr fontId="10" type="noConversion"/>
  </si>
  <si>
    <t>8月</t>
    <phoneticPr fontId="10" type="noConversion"/>
  </si>
  <si>
    <t>在岗天数</t>
  </si>
  <si>
    <t>当月标准休息天数</t>
  </si>
  <si>
    <t>实际休</t>
  </si>
  <si>
    <t>休息</t>
  </si>
  <si>
    <t>请假</t>
  </si>
  <si>
    <t>福利假</t>
  </si>
  <si>
    <t>丧假</t>
  </si>
  <si>
    <t>年假</t>
  </si>
  <si>
    <t>出勤</t>
  </si>
  <si>
    <t>出勤+休息</t>
  </si>
  <si>
    <t>应休</t>
  </si>
  <si>
    <t>不扣钱的天数</t>
  </si>
  <si>
    <t>调减休息</t>
  </si>
  <si>
    <t>实际请假</t>
  </si>
  <si>
    <t>少休天数</t>
  </si>
  <si>
    <t>少休补贴</t>
  </si>
  <si>
    <t>缺卡</t>
  </si>
  <si>
    <t>迟到</t>
  </si>
  <si>
    <t>全勤</t>
  </si>
  <si>
    <t>交通补助</t>
  </si>
  <si>
    <t>学习期扣款</t>
  </si>
  <si>
    <t>住宿</t>
  </si>
  <si>
    <t>工作服</t>
  </si>
  <si>
    <t>手机押金</t>
  </si>
  <si>
    <t>宿舍押金</t>
  </si>
  <si>
    <t>其他奖励</t>
  </si>
  <si>
    <t>保底-已核算金额</t>
  </si>
  <si>
    <t>当月培训</t>
  </si>
  <si>
    <t>当月交通补贴</t>
  </si>
  <si>
    <t>应发上月</t>
    <phoneticPr fontId="10" type="noConversion"/>
  </si>
  <si>
    <t>应发次月</t>
    <phoneticPr fontId="10" type="noConversion"/>
  </si>
  <si>
    <t>A-b-⑨-当月人员信息①</t>
  </si>
  <si>
    <t>A-c-13</t>
  </si>
  <si>
    <t>企业微信端口</t>
    <phoneticPr fontId="1" type="noConversion"/>
  </si>
  <si>
    <t>A-b-⑨-选择及规则设置③
+表内计算</t>
    <phoneticPr fontId="1" type="noConversion"/>
  </si>
  <si>
    <t>检查</t>
    <phoneticPr fontId="1" type="noConversion"/>
  </si>
  <si>
    <t>检查请假K</t>
    <phoneticPr fontId="1" type="noConversion"/>
  </si>
  <si>
    <t>A-b-⑨-当月人员信息①</t>
    <phoneticPr fontId="1" type="noConversion"/>
  </si>
  <si>
    <t>A-b-⑨-当月人员运营②</t>
  </si>
  <si>
    <t>③根据员工当月提成业绩汇总</t>
    <phoneticPr fontId="1" type="noConversion"/>
  </si>
  <si>
    <t>川师</t>
    <phoneticPr fontId="1" type="noConversion"/>
  </si>
  <si>
    <t>基础业绩</t>
    <phoneticPr fontId="1" type="noConversion"/>
  </si>
  <si>
    <t>合作业绩</t>
    <phoneticPr fontId="1" type="noConversion"/>
  </si>
  <si>
    <t>奖励业绩</t>
    <phoneticPr fontId="1" type="noConversion"/>
  </si>
  <si>
    <t>【横向/纵向都可行】</t>
    <phoneticPr fontId="1" type="noConversion"/>
  </si>
  <si>
    <t>③根据员工当月汇总</t>
    <phoneticPr fontId="1" type="noConversion"/>
  </si>
  <si>
    <t>部门</t>
  </si>
  <si>
    <t>门店/部门</t>
  </si>
  <si>
    <t>员工</t>
  </si>
  <si>
    <t>项目数</t>
  </si>
  <si>
    <t>消耗</t>
  </si>
  <si>
    <t>手工</t>
  </si>
  <si>
    <t>李文龙</t>
  </si>
  <si>
    <t>刘祖红</t>
  </si>
  <si>
    <t>孙鲜</t>
  </si>
  <si>
    <t>王洪武</t>
  </si>
  <si>
    <t>谢宗富</t>
  </si>
  <si>
    <t>张雨露</t>
  </si>
  <si>
    <t>尹佩佩</t>
  </si>
  <si>
    <t>张文卓</t>
  </si>
  <si>
    <t>邓笑</t>
  </si>
  <si>
    <t>贾琳</t>
  </si>
  <si>
    <t>刘丽华</t>
  </si>
  <si>
    <t>彭鑫</t>
  </si>
  <si>
    <t>王智慧</t>
  </si>
  <si>
    <t>优品道店</t>
  </si>
  <si>
    <t>陈珊珊</t>
  </si>
  <si>
    <t>陈世琳</t>
  </si>
  <si>
    <t>大源店</t>
  </si>
  <si>
    <t>李燕1</t>
  </si>
  <si>
    <t>张林英</t>
  </si>
  <si>
    <t>钟秦</t>
  </si>
  <si>
    <t>周林</t>
  </si>
  <si>
    <t>保利店</t>
  </si>
  <si>
    <t>黄江</t>
  </si>
  <si>
    <t>尚杨</t>
  </si>
  <si>
    <t>谭言希</t>
  </si>
  <si>
    <t>事业六部</t>
  </si>
  <si>
    <t>杜兰兰</t>
  </si>
  <si>
    <t>马冬梅</t>
  </si>
  <si>
    <t>手工合计</t>
    <phoneticPr fontId="1" type="noConversion"/>
  </si>
  <si>
    <t>生命之波奖励手工</t>
    <phoneticPr fontId="1" type="noConversion"/>
  </si>
  <si>
    <t>【难点： 人员调动识别周期，比如8月调动，导7月表单的时候，熊艳就全部识别在光华】</t>
    <phoneticPr fontId="1" type="noConversion"/>
  </si>
  <si>
    <t>金三角战队设置</t>
  </si>
  <si>
    <t>战队提成占比</t>
  </si>
  <si>
    <t>468+精英队</t>
  </si>
  <si>
    <t>468+T区</t>
  </si>
  <si>
    <t/>
  </si>
  <si>
    <t>468+冲锋队</t>
  </si>
  <si>
    <t>468+门店T区</t>
  </si>
  <si>
    <t>华润+战狼队</t>
  </si>
  <si>
    <t>华润+T区</t>
  </si>
  <si>
    <t>华润+飞跃队</t>
  </si>
  <si>
    <t>华润+门店T区</t>
  </si>
  <si>
    <t>静居寺+战神队</t>
  </si>
  <si>
    <t>静居寺+T区</t>
  </si>
  <si>
    <t>静居寺+亮剑队</t>
  </si>
  <si>
    <t>静居寺+门店T区</t>
  </si>
  <si>
    <t>红光+逐梦队</t>
  </si>
  <si>
    <t>红光+T区</t>
  </si>
  <si>
    <t>红光+飞鹰队</t>
  </si>
  <si>
    <t>红光+门店T区</t>
  </si>
  <si>
    <t>当月实现的人数</t>
    <phoneticPr fontId="1" type="noConversion"/>
  </si>
  <si>
    <t>当月战队合计金额</t>
    <phoneticPr fontId="1" type="noConversion"/>
  </si>
  <si>
    <t>提成点数</t>
    <phoneticPr fontId="1" type="noConversion"/>
  </si>
  <si>
    <t>团队的消耗合计</t>
    <phoneticPr fontId="1" type="noConversion"/>
  </si>
  <si>
    <t>组员合计业绩占比</t>
    <phoneticPr fontId="1" type="noConversion"/>
  </si>
  <si>
    <t>④战队人数业绩统计表</t>
    <phoneticPr fontId="1" type="noConversion"/>
  </si>
  <si>
    <t xml:space="preserve">A-b-② </t>
  </si>
  <si>
    <t>战队设定人数</t>
    <phoneticPr fontId="1" type="noConversion"/>
  </si>
  <si>
    <t>B-a-26考勤汇总表+核算</t>
    <phoneticPr fontId="1" type="noConversion"/>
  </si>
  <si>
    <t>表①统计</t>
    <phoneticPr fontId="1" type="noConversion"/>
  </si>
  <si>
    <t>A-b-②-增加+核算</t>
    <phoneticPr fontId="1" type="noConversion"/>
  </si>
  <si>
    <t>出勤天数</t>
    <phoneticPr fontId="1" type="noConversion"/>
  </si>
  <si>
    <t>B-a-③呈现-消耗明细表+核算</t>
    <phoneticPr fontId="1" type="noConversion"/>
  </si>
  <si>
    <t>核算规则-看实际人数和业绩</t>
    <phoneticPr fontId="1" type="noConversion"/>
  </si>
  <si>
    <t>核算逻辑见表外【工资核算-健康师底薪】</t>
    <phoneticPr fontId="1" type="noConversion"/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</si>
  <si>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</si>
  <si>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</si>
  <si>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</si>
  <si>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</si>
  <si>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</si>
  <si>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</si>
  <si>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</si>
  <si>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</si>
  <si>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</si>
  <si>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</si>
  <si>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</si>
  <si>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</si>
  <si>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</si>
  <si>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金三角除顾问以外的业绩之和</t>
    <phoneticPr fontId="1" type="noConversion"/>
  </si>
  <si>
    <t>条件①</t>
    <phoneticPr fontId="1" type="noConversion"/>
  </si>
  <si>
    <t>条件②</t>
    <phoneticPr fontId="1" type="noConversion"/>
  </si>
  <si>
    <t>条件③</t>
    <phoneticPr fontId="1" type="noConversion"/>
  </si>
  <si>
    <t>顾问提成金额</t>
    <phoneticPr fontId="1" type="noConversion"/>
  </si>
  <si>
    <t>最终组团团队消耗业绩</t>
    <phoneticPr fontId="1" type="noConversion"/>
  </si>
  <si>
    <t>扣业绩</t>
    <phoneticPr fontId="1" type="noConversion"/>
  </si>
  <si>
    <t>扣业绩的奖励：</t>
    <phoneticPr fontId="1" type="noConversion"/>
  </si>
  <si>
    <t>科技部秒杀-成交</t>
    <phoneticPr fontId="1" type="noConversion"/>
  </si>
  <si>
    <t>医美秒杀-成交</t>
    <phoneticPr fontId="1" type="noConversion"/>
  </si>
  <si>
    <t>全扣</t>
    <phoneticPr fontId="1" type="noConversion"/>
  </si>
  <si>
    <t>③按个人按月份统计金额</t>
    <phoneticPr fontId="1" type="noConversion"/>
  </si>
  <si>
    <t>廖增珍</t>
  </si>
  <si>
    <t>聂娟</t>
  </si>
  <si>
    <t>冉芳霞</t>
  </si>
  <si>
    <t>冷忠翠</t>
  </si>
  <si>
    <t>陈红霞</t>
  </si>
  <si>
    <t>熊艳</t>
  </si>
  <si>
    <t>唐银春</t>
  </si>
  <si>
    <t>唐宇欣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</si>
</sst>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76" formatCode="yyyy/m/d\ h:mm;@"/>
    <numFmt numFmtId="177" formatCode="yyyy&quot;年&quot;m&quot;月&quot;d&quot;日&quot;;@"/>
    <numFmt numFmtId="178" formatCode="0.00_ "/>
    <numFmt numFmtId="179" formatCode="0_ "/>
    <numFmt numFmtId="180" formatCode="0.0_ "/>
    <numFmt numFmtId="181" formatCode="0.00_);[Red]\(0.00\)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color rgb="FF000000"/>
      <name val="微软雅黑"/>
      <family val="2"/>
      <charset val="134"/>
    </font>
    <font>
      <sz val="9"/>
      <name val="微软雅黑"/>
      <family val="2"/>
      <charset val="134"/>
    </font>
    <font>
      <sz val="9"/>
      <color rgb="FFFF0000"/>
      <name val="微软雅黑"/>
      <family val="2"/>
      <charset val="134"/>
    </font>
    <font>
      <b/>
      <sz val="9"/>
      <name val="微软雅黑"/>
      <family val="2"/>
      <charset val="134"/>
    </font>
    <font>
      <sz val="11"/>
      <name val="等线"/>
      <family val="2"/>
      <scheme val="minor"/>
    </font>
    <font>
      <sz val="9"/>
      <name val="宋体"/>
      <family val="3"/>
      <charset val="134"/>
    </font>
  </fonts>
  <fills count="2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5" tint="0.79989013336588644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>
      <alignment vertical="center"/>
    </xf>
  </cellStyleXfs>
  <cellXfs count="13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0" borderId="0" xfId="0" applyFont="1"/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11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58" fontId="2" fillId="0" borderId="0" xfId="0" applyNumberFormat="1" applyFont="1" applyAlignment="1">
      <alignment horizontal="center" vertical="center"/>
    </xf>
    <xf numFmtId="0" fontId="2" fillId="16" borderId="0" xfId="0" applyFont="1" applyFill="1" applyAlignment="1">
      <alignment horizontal="center" vertical="center"/>
    </xf>
    <xf numFmtId="0" fontId="2" fillId="17" borderId="0" xfId="0" applyFont="1" applyFill="1" applyAlignment="1">
      <alignment horizontal="center" vertical="center"/>
    </xf>
    <xf numFmtId="0" fontId="2" fillId="18" borderId="0" xfId="0" applyFont="1" applyFill="1" applyAlignment="1">
      <alignment horizontal="center" vertical="center"/>
    </xf>
    <xf numFmtId="0" fontId="2" fillId="19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0" borderId="0" xfId="0" applyFont="1" applyFill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" fillId="21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2" fillId="2" borderId="0" xfId="0" applyFont="1" applyFill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center" vertical="center"/>
    </xf>
    <xf numFmtId="10" fontId="2" fillId="16" borderId="0" xfId="0" applyNumberFormat="1" applyFont="1" applyFill="1" applyAlignment="1">
      <alignment horizontal="center" vertical="center"/>
    </xf>
    <xf numFmtId="10" fontId="2" fillId="4" borderId="0" xfId="0" applyNumberFormat="1" applyFont="1" applyFill="1" applyAlignment="1">
      <alignment horizontal="center" vertical="center"/>
    </xf>
    <xf numFmtId="10" fontId="2" fillId="21" borderId="0" xfId="0" applyNumberFormat="1" applyFont="1" applyFill="1" applyAlignment="1">
      <alignment horizontal="center" vertical="center"/>
    </xf>
    <xf numFmtId="0" fontId="2" fillId="21" borderId="0" xfId="0" applyFont="1" applyFill="1"/>
    <xf numFmtId="10" fontId="2" fillId="7" borderId="0" xfId="0" applyNumberFormat="1" applyFont="1" applyFill="1" applyAlignment="1">
      <alignment horizontal="center" vertical="center"/>
    </xf>
    <xf numFmtId="10" fontId="2" fillId="0" borderId="0" xfId="0" applyNumberFormat="1" applyFont="1"/>
    <xf numFmtId="10" fontId="2" fillId="21" borderId="0" xfId="0" applyNumberFormat="1" applyFont="1" applyFill="1"/>
    <xf numFmtId="0" fontId="2" fillId="13" borderId="0" xfId="0" applyFont="1" applyFill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23" borderId="11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23" borderId="10" xfId="0" applyFont="1" applyFill="1" applyBorder="1" applyAlignment="1">
      <alignment vertical="center"/>
    </xf>
    <xf numFmtId="0" fontId="2" fillId="23" borderId="0" xfId="0" applyFont="1" applyFill="1" applyAlignment="1">
      <alignment vertical="center"/>
    </xf>
    <xf numFmtId="0" fontId="2" fillId="23" borderId="12" xfId="0" applyFont="1" applyFill="1" applyBorder="1" applyAlignment="1">
      <alignment vertical="center"/>
    </xf>
    <xf numFmtId="0" fontId="2" fillId="22" borderId="4" xfId="0" applyFont="1" applyFill="1" applyBorder="1" applyAlignment="1">
      <alignment vertical="center"/>
    </xf>
    <xf numFmtId="0" fontId="2" fillId="22" borderId="5" xfId="0" applyFont="1" applyFill="1" applyBorder="1" applyAlignment="1">
      <alignment vertical="center"/>
    </xf>
    <xf numFmtId="0" fontId="2" fillId="22" borderId="6" xfId="0" applyFont="1" applyFill="1" applyBorder="1" applyAlignment="1">
      <alignment vertical="center"/>
    </xf>
    <xf numFmtId="0" fontId="2" fillId="21" borderId="1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2" fillId="0" borderId="7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21" borderId="0" xfId="0" applyFont="1" applyFill="1" applyAlignment="1">
      <alignment vertical="center"/>
    </xf>
    <xf numFmtId="0" fontId="2" fillId="0" borderId="1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58" fontId="2" fillId="0" borderId="5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2" fillId="21" borderId="0" xfId="0" applyFont="1" applyFill="1" applyAlignment="1">
      <alignment horizontal="left" vertical="center"/>
    </xf>
    <xf numFmtId="0" fontId="8" fillId="24" borderId="7" xfId="0" applyFont="1" applyFill="1" applyBorder="1" applyAlignment="1">
      <alignment horizontal="center" vertical="center"/>
    </xf>
    <xf numFmtId="180" fontId="8" fillId="24" borderId="7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21" borderId="0" xfId="0" applyFont="1" applyFill="1" applyAlignment="1">
      <alignment horizontal="left" vertical="center"/>
    </xf>
    <xf numFmtId="178" fontId="6" fillId="0" borderId="0" xfId="0" applyNumberFormat="1" applyFont="1" applyAlignment="1">
      <alignment horizontal="center" vertical="center"/>
    </xf>
    <xf numFmtId="178" fontId="6" fillId="0" borderId="7" xfId="0" applyNumberFormat="1" applyFont="1" applyBorder="1" applyAlignment="1">
      <alignment horizontal="center" vertical="center"/>
    </xf>
    <xf numFmtId="181" fontId="6" fillId="0" borderId="0" xfId="0" applyNumberFormat="1" applyFont="1" applyAlignment="1">
      <alignment horizontal="center" vertical="center"/>
    </xf>
    <xf numFmtId="181" fontId="2" fillId="0" borderId="0" xfId="0" applyNumberFormat="1" applyFont="1" applyAlignment="1">
      <alignment horizontal="center" vertical="center"/>
    </xf>
    <xf numFmtId="181" fontId="2" fillId="0" borderId="7" xfId="0" applyNumberFormat="1" applyFont="1" applyBorder="1" applyAlignment="1">
      <alignment horizontal="center" vertical="center"/>
    </xf>
    <xf numFmtId="178" fontId="6" fillId="21" borderId="7" xfId="0" applyNumberFormat="1" applyFont="1" applyFill="1" applyBorder="1" applyAlignment="1">
      <alignment horizontal="center" vertical="center"/>
    </xf>
    <xf numFmtId="181" fontId="6" fillId="21" borderId="0" xfId="0" applyNumberFormat="1" applyFont="1" applyFill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178" fontId="2" fillId="18" borderId="0" xfId="0" applyNumberFormat="1" applyFont="1" applyFill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2" fillId="0" borderId="0" xfId="0" applyNumberFormat="1" applyFont="1"/>
    <xf numFmtId="0" fontId="2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2" fillId="0" borderId="7" xfId="0" applyFont="1" applyBorder="1"/>
    <xf numFmtId="178" fontId="2" fillId="0" borderId="7" xfId="0" applyNumberFormat="1" applyFont="1" applyBorder="1"/>
    <xf numFmtId="58" fontId="2" fillId="0" borderId="7" xfId="0" applyNumberFormat="1" applyFont="1" applyBorder="1"/>
    <xf numFmtId="0" fontId="2" fillId="21" borderId="0" xfId="0" applyFont="1" applyFill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6" fillId="25" borderId="0" xfId="0" applyFont="1" applyFill="1" applyAlignment="1">
      <alignment horizontal="center" vertical="center"/>
    </xf>
    <xf numFmtId="0" fontId="6" fillId="21" borderId="0" xfId="0" applyFont="1" applyFill="1" applyAlignment="1">
      <alignment horizontal="center" vertical="center"/>
    </xf>
    <xf numFmtId="178" fontId="6" fillId="25" borderId="0" xfId="0" applyNumberFormat="1" applyFont="1" applyFill="1" applyAlignment="1">
      <alignment horizontal="center" vertical="center"/>
    </xf>
    <xf numFmtId="0" fontId="5" fillId="25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/>
    </xf>
    <xf numFmtId="178" fontId="5" fillId="25" borderId="7" xfId="0" applyNumberFormat="1" applyFont="1" applyFill="1" applyBorder="1" applyAlignment="1">
      <alignment horizontal="center" vertical="center"/>
    </xf>
    <xf numFmtId="0" fontId="5" fillId="26" borderId="13" xfId="0" applyFont="1" applyFill="1" applyBorder="1" applyAlignment="1">
      <alignment horizontal="center" vertical="center"/>
    </xf>
    <xf numFmtId="0" fontId="5" fillId="27" borderId="7" xfId="0" applyFont="1" applyFill="1" applyBorder="1" applyAlignment="1">
      <alignment horizontal="center" vertical="center"/>
    </xf>
    <xf numFmtId="0" fontId="6" fillId="27" borderId="7" xfId="0" applyFont="1" applyFill="1" applyBorder="1" applyAlignment="1">
      <alignment horizontal="center" vertical="center"/>
    </xf>
    <xf numFmtId="0" fontId="6" fillId="25" borderId="0" xfId="0" applyFont="1" applyFill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/>
    </xf>
    <xf numFmtId="176" fontId="2" fillId="14" borderId="2" xfId="0" applyNumberFormat="1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14" borderId="11" xfId="0" applyFont="1" applyFill="1" applyBorder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" fillId="14" borderId="12" xfId="0" applyFont="1" applyFill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5972;&#20307;-8.9\&#22686;&#21152;\A-b-&#9320;-&#22686;&#21152;.xlsx" TargetMode="External"/><Relationship Id="rId1" Type="http://schemas.openxmlformats.org/officeDocument/2006/relationships/externalLinkPath" Target="/Users/Administrator/Desktop/&#25972;&#20307;-8.9/&#22686;&#21152;/A-b-&#9320;-&#22686;&#21152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4037;&#36164;&#26680;&#31639;%20-7&#26376;\&#9312;7&#26376;-&#32771;&#21220;-final-8.7.xlsx" TargetMode="External"/><Relationship Id="rId1" Type="http://schemas.openxmlformats.org/officeDocument/2006/relationships/externalLinkPath" Target="/Users/Administrator/Desktop/&#24037;&#36164;&#26680;&#31639;%20-7&#26376;/&#9312;7&#26376;-&#32771;&#21220;-final-8.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-b-⑨-当月人员信息①"/>
      <sheetName val="A-b-⑨-当月人员运营②"/>
      <sheetName val="A-b-⑨-选择及规则设置③"/>
    </sheetNames>
    <sheetDataSet>
      <sheetData sheetId="0">
        <row r="2">
          <cell r="E2" t="str">
            <v>A-a-②花名册</v>
          </cell>
          <cell r="M2" t="str">
            <v>表内核算</v>
          </cell>
        </row>
        <row r="3">
          <cell r="B3" t="str">
            <v>店名</v>
          </cell>
          <cell r="C3" t="str">
            <v>职位</v>
          </cell>
          <cell r="D3" t="str">
            <v>岗位分类</v>
          </cell>
          <cell r="E3" t="str">
            <v>姓名</v>
          </cell>
          <cell r="F3" t="str">
            <v>在职情况</v>
          </cell>
          <cell r="G3" t="str">
            <v>岗位分类②</v>
          </cell>
          <cell r="M3">
            <v>45839</v>
          </cell>
        </row>
        <row r="4">
          <cell r="B4" t="str">
            <v>华润</v>
          </cell>
          <cell r="C4" t="str">
            <v>店长</v>
          </cell>
          <cell r="D4" t="str">
            <v>B</v>
          </cell>
          <cell r="E4" t="str">
            <v>易春梅</v>
          </cell>
          <cell r="F4" t="str">
            <v>在职</v>
          </cell>
          <cell r="G4" t="str">
            <v>事业部</v>
          </cell>
          <cell r="M4">
            <v>31</v>
          </cell>
        </row>
        <row r="5">
          <cell r="B5" t="str">
            <v>华润</v>
          </cell>
          <cell r="C5" t="str">
            <v>店助</v>
          </cell>
          <cell r="D5" t="str">
            <v>A</v>
          </cell>
          <cell r="E5" t="str">
            <v>江玲</v>
          </cell>
          <cell r="F5" t="str">
            <v>在职</v>
          </cell>
          <cell r="G5" t="str">
            <v>事业部</v>
          </cell>
          <cell r="M5">
            <v>31</v>
          </cell>
        </row>
        <row r="6">
          <cell r="B6" t="str">
            <v>华润</v>
          </cell>
          <cell r="C6" t="str">
            <v>健康师</v>
          </cell>
          <cell r="D6" t="str">
            <v>A</v>
          </cell>
          <cell r="E6" t="str">
            <v>王瑞琳</v>
          </cell>
          <cell r="F6" t="str">
            <v>在职</v>
          </cell>
          <cell r="G6" t="str">
            <v>事业部</v>
          </cell>
          <cell r="M6">
            <v>31</v>
          </cell>
        </row>
        <row r="7">
          <cell r="B7" t="str">
            <v>华润</v>
          </cell>
          <cell r="C7" t="str">
            <v>健康师</v>
          </cell>
          <cell r="D7" t="str">
            <v>A</v>
          </cell>
          <cell r="E7" t="str">
            <v>黄小燕</v>
          </cell>
          <cell r="F7" t="str">
            <v>在职</v>
          </cell>
          <cell r="G7" t="str">
            <v>事业部</v>
          </cell>
          <cell r="M7">
            <v>31</v>
          </cell>
        </row>
        <row r="8">
          <cell r="B8" t="str">
            <v>华润</v>
          </cell>
          <cell r="C8" t="str">
            <v>健康师</v>
          </cell>
          <cell r="D8" t="str">
            <v>A</v>
          </cell>
          <cell r="E8" t="str">
            <v>雷彬燕</v>
          </cell>
          <cell r="F8" t="str">
            <v>离职</v>
          </cell>
          <cell r="G8" t="str">
            <v>事业部</v>
          </cell>
          <cell r="M8">
            <v>0</v>
          </cell>
        </row>
        <row r="9">
          <cell r="B9" t="str">
            <v>华润</v>
          </cell>
          <cell r="C9" t="str">
            <v>健康师</v>
          </cell>
          <cell r="D9" t="str">
            <v>A</v>
          </cell>
          <cell r="E9" t="str">
            <v>赵玉晓</v>
          </cell>
          <cell r="F9" t="str">
            <v>在职</v>
          </cell>
          <cell r="G9" t="str">
            <v>事业部</v>
          </cell>
          <cell r="M9">
            <v>31</v>
          </cell>
        </row>
        <row r="10">
          <cell r="B10" t="str">
            <v>华润</v>
          </cell>
          <cell r="C10" t="str">
            <v>健康师</v>
          </cell>
          <cell r="D10" t="str">
            <v>A</v>
          </cell>
          <cell r="E10" t="str">
            <v>张江秀</v>
          </cell>
          <cell r="F10" t="str">
            <v>离职</v>
          </cell>
          <cell r="G10" t="str">
            <v>事业部</v>
          </cell>
          <cell r="M10">
            <v>0</v>
          </cell>
        </row>
        <row r="11">
          <cell r="B11" t="str">
            <v>华润</v>
          </cell>
          <cell r="C11" t="str">
            <v>健康师</v>
          </cell>
          <cell r="D11" t="str">
            <v>A</v>
          </cell>
          <cell r="E11" t="str">
            <v>雷朝霞</v>
          </cell>
          <cell r="F11" t="str">
            <v>在职</v>
          </cell>
          <cell r="G11" t="str">
            <v>事业部</v>
          </cell>
          <cell r="M11">
            <v>31</v>
          </cell>
        </row>
        <row r="12">
          <cell r="B12" t="str">
            <v>华润</v>
          </cell>
          <cell r="C12" t="str">
            <v>健康师</v>
          </cell>
          <cell r="D12" t="str">
            <v>A</v>
          </cell>
          <cell r="E12" t="str">
            <v>陈雪莲</v>
          </cell>
          <cell r="F12" t="str">
            <v>在职</v>
          </cell>
          <cell r="G12" t="str">
            <v>事业部</v>
          </cell>
          <cell r="M12">
            <v>31</v>
          </cell>
        </row>
        <row r="13">
          <cell r="B13" t="str">
            <v>事业四部</v>
          </cell>
          <cell r="C13" t="str">
            <v>总经理</v>
          </cell>
          <cell r="D13" t="str">
            <v>B</v>
          </cell>
          <cell r="E13" t="str">
            <v>饶秋华</v>
          </cell>
          <cell r="F13" t="str">
            <v>在职</v>
          </cell>
          <cell r="G13" t="str">
            <v>事业部</v>
          </cell>
          <cell r="M13">
            <v>31</v>
          </cell>
        </row>
        <row r="14">
          <cell r="B14" t="str">
            <v>紫荆</v>
          </cell>
          <cell r="C14" t="str">
            <v>店长</v>
          </cell>
          <cell r="D14" t="str">
            <v>B</v>
          </cell>
          <cell r="E14" t="str">
            <v>莫志英</v>
          </cell>
          <cell r="F14" t="str">
            <v>在职</v>
          </cell>
          <cell r="G14" t="str">
            <v>事业部</v>
          </cell>
          <cell r="M14">
            <v>31</v>
          </cell>
        </row>
        <row r="15">
          <cell r="B15" t="str">
            <v>紫荆</v>
          </cell>
          <cell r="C15" t="str">
            <v>健康师</v>
          </cell>
          <cell r="D15" t="str">
            <v>A</v>
          </cell>
          <cell r="E15" t="str">
            <v>刘巧艳</v>
          </cell>
          <cell r="F15" t="str">
            <v>在职</v>
          </cell>
          <cell r="G15" t="str">
            <v>事业部</v>
          </cell>
          <cell r="M15">
            <v>31</v>
          </cell>
        </row>
        <row r="16">
          <cell r="B16" t="str">
            <v>紫荆</v>
          </cell>
          <cell r="C16" t="str">
            <v>健康师</v>
          </cell>
          <cell r="D16" t="str">
            <v>A</v>
          </cell>
          <cell r="E16" t="str">
            <v>康红梅</v>
          </cell>
          <cell r="F16" t="str">
            <v>在职</v>
          </cell>
          <cell r="G16" t="str">
            <v>事业部</v>
          </cell>
          <cell r="M16">
            <v>31</v>
          </cell>
        </row>
        <row r="17">
          <cell r="B17" t="str">
            <v>紫荆</v>
          </cell>
          <cell r="C17" t="str">
            <v>健康师</v>
          </cell>
          <cell r="D17" t="str">
            <v>A</v>
          </cell>
          <cell r="E17" t="str">
            <v>唐银春</v>
          </cell>
          <cell r="F17" t="str">
            <v>在职</v>
          </cell>
          <cell r="G17" t="str">
            <v>事业部</v>
          </cell>
          <cell r="M17">
            <v>31</v>
          </cell>
        </row>
        <row r="18">
          <cell r="B18" t="str">
            <v>紫荆</v>
          </cell>
          <cell r="C18" t="str">
            <v>健康师</v>
          </cell>
          <cell r="D18" t="str">
            <v>A</v>
          </cell>
          <cell r="E18" t="str">
            <v>刘晓丽</v>
          </cell>
          <cell r="F18" t="str">
            <v>在职</v>
          </cell>
          <cell r="G18" t="str">
            <v>事业部</v>
          </cell>
          <cell r="M18">
            <v>31</v>
          </cell>
        </row>
        <row r="19">
          <cell r="B19" t="str">
            <v>紫荆</v>
          </cell>
          <cell r="C19" t="str">
            <v>健康师</v>
          </cell>
          <cell r="D19" t="str">
            <v>A</v>
          </cell>
          <cell r="E19" t="str">
            <v>熊艳</v>
          </cell>
          <cell r="F19" t="str">
            <v>在职</v>
          </cell>
          <cell r="G19" t="str">
            <v>事业部</v>
          </cell>
          <cell r="M19">
            <v>31</v>
          </cell>
        </row>
        <row r="20">
          <cell r="B20" t="str">
            <v>紫荆</v>
          </cell>
          <cell r="C20" t="str">
            <v>健康师</v>
          </cell>
          <cell r="D20" t="str">
            <v>A</v>
          </cell>
          <cell r="E20" t="str">
            <v>任静</v>
          </cell>
          <cell r="F20" t="str">
            <v>在职</v>
          </cell>
          <cell r="G20" t="str">
            <v>事业部</v>
          </cell>
          <cell r="M20">
            <v>31</v>
          </cell>
        </row>
        <row r="21">
          <cell r="B21" t="str">
            <v>紫荆</v>
          </cell>
          <cell r="C21" t="str">
            <v>店助</v>
          </cell>
          <cell r="D21" t="str">
            <v>A</v>
          </cell>
          <cell r="E21" t="str">
            <v>吴琴</v>
          </cell>
          <cell r="F21" t="str">
            <v>在职</v>
          </cell>
          <cell r="G21" t="str">
            <v>事业部</v>
          </cell>
          <cell r="M21">
            <v>31</v>
          </cell>
        </row>
        <row r="22">
          <cell r="B22" t="str">
            <v>紫荆</v>
          </cell>
          <cell r="C22" t="str">
            <v>健康师</v>
          </cell>
          <cell r="D22" t="str">
            <v>A</v>
          </cell>
          <cell r="E22" t="str">
            <v>陈红霞</v>
          </cell>
          <cell r="F22" t="str">
            <v>在职</v>
          </cell>
          <cell r="G22" t="str">
            <v>事业部</v>
          </cell>
          <cell r="M22">
            <v>31</v>
          </cell>
        </row>
        <row r="23">
          <cell r="B23" t="str">
            <v>紫荆</v>
          </cell>
          <cell r="C23" t="str">
            <v>健康师</v>
          </cell>
          <cell r="D23" t="str">
            <v>A</v>
          </cell>
          <cell r="E23" t="str">
            <v>孙丽娟</v>
          </cell>
          <cell r="F23" t="str">
            <v>离职</v>
          </cell>
          <cell r="G23" t="str">
            <v>事业部</v>
          </cell>
          <cell r="M23">
            <v>0</v>
          </cell>
        </row>
        <row r="24">
          <cell r="B24" t="str">
            <v>紫荆</v>
          </cell>
          <cell r="C24" t="str">
            <v>健康师</v>
          </cell>
          <cell r="D24" t="str">
            <v>A</v>
          </cell>
          <cell r="E24" t="str">
            <v>廖增珍</v>
          </cell>
          <cell r="F24" t="str">
            <v>在职</v>
          </cell>
          <cell r="G24" t="str">
            <v>事业部</v>
          </cell>
          <cell r="M24">
            <v>26</v>
          </cell>
        </row>
        <row r="25">
          <cell r="B25" t="str">
            <v>紫荆</v>
          </cell>
          <cell r="C25" t="str">
            <v>主任</v>
          </cell>
          <cell r="D25" t="str">
            <v>B</v>
          </cell>
          <cell r="E25" t="str">
            <v>李春华</v>
          </cell>
          <cell r="F25" t="str">
            <v>在职</v>
          </cell>
          <cell r="G25" t="str">
            <v>事业部</v>
          </cell>
          <cell r="M25">
            <v>31</v>
          </cell>
        </row>
        <row r="26">
          <cell r="B26" t="str">
            <v>龙湖</v>
          </cell>
          <cell r="C26" t="str">
            <v>健康师</v>
          </cell>
          <cell r="D26" t="str">
            <v>A</v>
          </cell>
          <cell r="E26" t="str">
            <v>张候敏</v>
          </cell>
          <cell r="F26" t="str">
            <v>在职</v>
          </cell>
          <cell r="G26" t="str">
            <v>事业部</v>
          </cell>
          <cell r="M26">
            <v>31</v>
          </cell>
        </row>
        <row r="27">
          <cell r="B27" t="str">
            <v>龙湖</v>
          </cell>
          <cell r="C27" t="str">
            <v>店助</v>
          </cell>
          <cell r="D27" t="str">
            <v>A</v>
          </cell>
          <cell r="E27" t="str">
            <v>赵小红</v>
          </cell>
          <cell r="F27" t="str">
            <v>在职</v>
          </cell>
          <cell r="G27" t="str">
            <v>事业部</v>
          </cell>
          <cell r="M27">
            <v>31</v>
          </cell>
        </row>
        <row r="28">
          <cell r="B28" t="str">
            <v>龙湖</v>
          </cell>
          <cell r="C28" t="str">
            <v>店长</v>
          </cell>
          <cell r="D28" t="str">
            <v>B</v>
          </cell>
          <cell r="E28" t="str">
            <v>彭龙惠</v>
          </cell>
          <cell r="F28" t="str">
            <v>在职</v>
          </cell>
          <cell r="G28" t="str">
            <v>事业部</v>
          </cell>
          <cell r="M28">
            <v>31</v>
          </cell>
        </row>
        <row r="29">
          <cell r="B29" t="str">
            <v>龙湖</v>
          </cell>
          <cell r="C29" t="str">
            <v>健康师</v>
          </cell>
          <cell r="D29" t="str">
            <v>A</v>
          </cell>
          <cell r="E29" t="str">
            <v>邓雪梅</v>
          </cell>
          <cell r="F29" t="str">
            <v>在职</v>
          </cell>
          <cell r="G29" t="str">
            <v>事业部</v>
          </cell>
          <cell r="M29">
            <v>31</v>
          </cell>
        </row>
        <row r="30">
          <cell r="B30" t="str">
            <v>龙湖</v>
          </cell>
          <cell r="C30" t="str">
            <v>健康师</v>
          </cell>
          <cell r="D30" t="str">
            <v>A</v>
          </cell>
          <cell r="E30" t="str">
            <v>高雪</v>
          </cell>
          <cell r="F30" t="str">
            <v>在职</v>
          </cell>
          <cell r="G30" t="str">
            <v>事业部</v>
          </cell>
          <cell r="M30">
            <v>31</v>
          </cell>
        </row>
        <row r="31">
          <cell r="B31" t="str">
            <v>龙湖</v>
          </cell>
          <cell r="C31" t="str">
            <v>健康师</v>
          </cell>
          <cell r="D31" t="str">
            <v>A</v>
          </cell>
          <cell r="E31" t="str">
            <v>何婷</v>
          </cell>
          <cell r="F31" t="str">
            <v>在职</v>
          </cell>
          <cell r="G31" t="str">
            <v>事业部</v>
          </cell>
          <cell r="M31">
            <v>31</v>
          </cell>
        </row>
        <row r="32">
          <cell r="B32" t="str">
            <v>龙湖</v>
          </cell>
          <cell r="C32" t="str">
            <v>健康师</v>
          </cell>
          <cell r="D32" t="str">
            <v>A</v>
          </cell>
          <cell r="E32" t="str">
            <v>刘慧</v>
          </cell>
          <cell r="F32" t="str">
            <v>在职</v>
          </cell>
          <cell r="G32" t="str">
            <v>事业部</v>
          </cell>
          <cell r="M32">
            <v>31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核算规则"/>
      <sheetName val="基础设置"/>
      <sheetName val="①7月-花名册"/>
      <sheetName val="7月运营"/>
      <sheetName val="②7月-汇总"/>
      <sheetName val="上月未发人员明细"/>
      <sheetName val="Sheet1"/>
    </sheetNames>
    <sheetDataSet>
      <sheetData sheetId="0" refreshError="1"/>
      <sheetData sheetId="1">
        <row r="2">
          <cell r="T2">
            <v>0</v>
          </cell>
          <cell r="U2">
            <v>0</v>
          </cell>
        </row>
        <row r="3">
          <cell r="T3">
            <v>7</v>
          </cell>
          <cell r="U3">
            <v>1</v>
          </cell>
        </row>
        <row r="4">
          <cell r="T4">
            <v>15</v>
          </cell>
          <cell r="U4">
            <v>2</v>
          </cell>
        </row>
        <row r="5">
          <cell r="T5">
            <v>21</v>
          </cell>
          <cell r="U5">
            <v>3</v>
          </cell>
        </row>
        <row r="6">
          <cell r="T6">
            <v>28</v>
          </cell>
          <cell r="U6">
            <v>4</v>
          </cell>
        </row>
        <row r="8">
          <cell r="T8">
            <v>0</v>
          </cell>
          <cell r="V8">
            <v>0</v>
          </cell>
          <cell r="W8">
            <v>0</v>
          </cell>
        </row>
        <row r="9">
          <cell r="T9">
            <v>6</v>
          </cell>
          <cell r="V9">
            <v>1</v>
          </cell>
          <cell r="W9">
            <v>1</v>
          </cell>
        </row>
        <row r="10">
          <cell r="T10">
            <v>12</v>
          </cell>
          <cell r="V10">
            <v>2</v>
          </cell>
          <cell r="W10">
            <v>2</v>
          </cell>
        </row>
        <row r="11">
          <cell r="T11">
            <v>18</v>
          </cell>
          <cell r="V11">
            <v>3</v>
          </cell>
          <cell r="W11">
            <v>3</v>
          </cell>
        </row>
        <row r="12">
          <cell r="T12">
            <v>24</v>
          </cell>
          <cell r="V12">
            <v>4</v>
          </cell>
          <cell r="W12">
            <v>4</v>
          </cell>
        </row>
        <row r="13">
          <cell r="T13">
            <v>30</v>
          </cell>
          <cell r="V13">
            <v>5</v>
          </cell>
          <cell r="W13">
            <v>6</v>
          </cell>
        </row>
      </sheetData>
      <sheetData sheetId="2">
        <row r="1">
          <cell r="E1" t="str">
            <v>姓名</v>
          </cell>
          <cell r="S1" t="str">
            <v>7月标准休息天数</v>
          </cell>
          <cell r="T1" t="str">
            <v>7月保底</v>
          </cell>
        </row>
        <row r="2">
          <cell r="E2" t="str">
            <v>易春梅</v>
          </cell>
          <cell r="S2">
            <v>4</v>
          </cell>
        </row>
        <row r="3">
          <cell r="E3" t="str">
            <v>江玲</v>
          </cell>
          <cell r="S3">
            <v>4</v>
          </cell>
        </row>
        <row r="4">
          <cell r="E4" t="str">
            <v>王瑞琳</v>
          </cell>
          <cell r="S4">
            <v>4</v>
          </cell>
        </row>
        <row r="5">
          <cell r="E5" t="str">
            <v>黄小燕</v>
          </cell>
          <cell r="S5">
            <v>4</v>
          </cell>
        </row>
        <row r="6">
          <cell r="E6" t="str">
            <v>雷彬燕</v>
          </cell>
          <cell r="S6">
            <v>0</v>
          </cell>
        </row>
        <row r="7">
          <cell r="E7" t="str">
            <v>赵玉晓</v>
          </cell>
          <cell r="S7">
            <v>4</v>
          </cell>
        </row>
        <row r="8">
          <cell r="E8" t="str">
            <v>张江秀</v>
          </cell>
          <cell r="S8">
            <v>0</v>
          </cell>
        </row>
        <row r="9">
          <cell r="E9" t="str">
            <v>雷朝霞</v>
          </cell>
          <cell r="S9">
            <v>4</v>
          </cell>
          <cell r="T9">
            <v>4000</v>
          </cell>
        </row>
        <row r="10">
          <cell r="E10" t="str">
            <v>陈雪莲</v>
          </cell>
          <cell r="S10">
            <v>4</v>
          </cell>
          <cell r="T10">
            <v>5000</v>
          </cell>
        </row>
        <row r="11">
          <cell r="E11" t="str">
            <v>饶秋华</v>
          </cell>
          <cell r="S11">
            <v>4</v>
          </cell>
        </row>
        <row r="12">
          <cell r="E12" t="str">
            <v>莫志英</v>
          </cell>
          <cell r="S12">
            <v>4</v>
          </cell>
        </row>
        <row r="13">
          <cell r="E13" t="str">
            <v>刘巧艳</v>
          </cell>
          <cell r="S13">
            <v>4</v>
          </cell>
        </row>
        <row r="14">
          <cell r="E14" t="str">
            <v>康红梅</v>
          </cell>
          <cell r="S14">
            <v>4</v>
          </cell>
        </row>
        <row r="15">
          <cell r="E15" t="str">
            <v>唐银春</v>
          </cell>
          <cell r="S15">
            <v>4</v>
          </cell>
        </row>
        <row r="16">
          <cell r="E16" t="str">
            <v>刘晓丽</v>
          </cell>
          <cell r="S16">
            <v>4</v>
          </cell>
        </row>
        <row r="17">
          <cell r="E17" t="str">
            <v>熊艳</v>
          </cell>
          <cell r="S17">
            <v>4</v>
          </cell>
        </row>
        <row r="18">
          <cell r="E18" t="str">
            <v>任静</v>
          </cell>
          <cell r="S18">
            <v>4</v>
          </cell>
        </row>
        <row r="19">
          <cell r="E19" t="str">
            <v>吴琴</v>
          </cell>
          <cell r="S19">
            <v>4</v>
          </cell>
        </row>
        <row r="20">
          <cell r="E20" t="str">
            <v>陈红霞</v>
          </cell>
          <cell r="S20">
            <v>4</v>
          </cell>
        </row>
        <row r="21">
          <cell r="E21" t="str">
            <v>孙丽娟</v>
          </cell>
          <cell r="S21">
            <v>0</v>
          </cell>
        </row>
        <row r="22">
          <cell r="E22" t="str">
            <v>廖增珍</v>
          </cell>
          <cell r="S22">
            <v>3</v>
          </cell>
        </row>
        <row r="23">
          <cell r="E23" t="str">
            <v>李春华</v>
          </cell>
          <cell r="S23">
            <v>4</v>
          </cell>
        </row>
        <row r="24">
          <cell r="E24" t="str">
            <v>张候敏</v>
          </cell>
          <cell r="S24">
            <v>4</v>
          </cell>
        </row>
        <row r="25">
          <cell r="E25" t="str">
            <v>赵小红</v>
          </cell>
          <cell r="S25">
            <v>4</v>
          </cell>
        </row>
        <row r="26">
          <cell r="E26" t="str">
            <v>彭龙惠</v>
          </cell>
          <cell r="S26">
            <v>4</v>
          </cell>
        </row>
        <row r="27">
          <cell r="E27" t="str">
            <v>邓雪梅</v>
          </cell>
          <cell r="S27">
            <v>4</v>
          </cell>
        </row>
        <row r="28">
          <cell r="E28" t="str">
            <v>高雪</v>
          </cell>
          <cell r="S28">
            <v>4</v>
          </cell>
        </row>
        <row r="29">
          <cell r="E29" t="str">
            <v>何婷</v>
          </cell>
          <cell r="S29">
            <v>4</v>
          </cell>
        </row>
        <row r="30">
          <cell r="E30" t="str">
            <v>刘慧</v>
          </cell>
          <cell r="S30">
            <v>4</v>
          </cell>
        </row>
        <row r="31">
          <cell r="E31" t="str">
            <v>王红红</v>
          </cell>
          <cell r="S31">
            <v>0</v>
          </cell>
        </row>
        <row r="32">
          <cell r="E32" t="str">
            <v>秦亚平</v>
          </cell>
          <cell r="S32">
            <v>4</v>
          </cell>
        </row>
        <row r="33">
          <cell r="E33" t="str">
            <v>谭莹</v>
          </cell>
          <cell r="S33">
            <v>4</v>
          </cell>
        </row>
        <row r="34">
          <cell r="E34" t="str">
            <v>张芮</v>
          </cell>
          <cell r="S34">
            <v>4</v>
          </cell>
        </row>
        <row r="35">
          <cell r="E35" t="str">
            <v>张元琼</v>
          </cell>
          <cell r="S35">
            <v>4</v>
          </cell>
        </row>
        <row r="36">
          <cell r="E36" t="str">
            <v>王依蕊</v>
          </cell>
          <cell r="S36">
            <v>3</v>
          </cell>
        </row>
        <row r="37">
          <cell r="E37" t="str">
            <v>向郑瑶</v>
          </cell>
          <cell r="S37">
            <v>4</v>
          </cell>
        </row>
        <row r="38">
          <cell r="E38" t="str">
            <v>唐容</v>
          </cell>
          <cell r="S38">
            <v>4</v>
          </cell>
        </row>
        <row r="39">
          <cell r="E39" t="str">
            <v>叶文娟</v>
          </cell>
          <cell r="S39">
            <v>4</v>
          </cell>
        </row>
        <row r="40">
          <cell r="E40" t="str">
            <v>渗登措</v>
          </cell>
          <cell r="S40">
            <v>0</v>
          </cell>
        </row>
        <row r="41">
          <cell r="E41" t="str">
            <v>邹福贞</v>
          </cell>
          <cell r="S41">
            <v>4</v>
          </cell>
        </row>
        <row r="42">
          <cell r="E42" t="str">
            <v>陈怡名</v>
          </cell>
          <cell r="S42">
            <v>4</v>
          </cell>
        </row>
        <row r="43">
          <cell r="E43" t="str">
            <v>张丽</v>
          </cell>
          <cell r="S43">
            <v>4</v>
          </cell>
        </row>
        <row r="44">
          <cell r="E44" t="str">
            <v>杨金花</v>
          </cell>
          <cell r="S44">
            <v>4</v>
          </cell>
        </row>
        <row r="45">
          <cell r="E45" t="str">
            <v>樊琳</v>
          </cell>
          <cell r="S45">
            <v>4</v>
          </cell>
        </row>
        <row r="46">
          <cell r="E46" t="str">
            <v>董顺秀</v>
          </cell>
          <cell r="S46">
            <v>4</v>
          </cell>
        </row>
        <row r="47">
          <cell r="E47" t="str">
            <v>陈建蓉</v>
          </cell>
          <cell r="S47">
            <v>4</v>
          </cell>
        </row>
        <row r="48">
          <cell r="E48" t="str">
            <v>王娇</v>
          </cell>
          <cell r="S48">
            <v>4</v>
          </cell>
        </row>
        <row r="49">
          <cell r="E49" t="str">
            <v>黎茂婷</v>
          </cell>
          <cell r="S49">
            <v>4</v>
          </cell>
        </row>
        <row r="50">
          <cell r="E50" t="str">
            <v>张艳秋</v>
          </cell>
          <cell r="S50">
            <v>4</v>
          </cell>
        </row>
        <row r="51">
          <cell r="E51" t="str">
            <v>陈小琴</v>
          </cell>
          <cell r="S51">
            <v>4</v>
          </cell>
        </row>
        <row r="52">
          <cell r="E52" t="str">
            <v>刘恬恬</v>
          </cell>
          <cell r="S52">
            <v>4</v>
          </cell>
        </row>
        <row r="53">
          <cell r="E53" t="str">
            <v>苟小春</v>
          </cell>
          <cell r="S53">
            <v>4</v>
          </cell>
        </row>
        <row r="54">
          <cell r="E54" t="str">
            <v>李燕</v>
          </cell>
          <cell r="S54">
            <v>4</v>
          </cell>
        </row>
        <row r="55">
          <cell r="E55" t="str">
            <v>张小华</v>
          </cell>
          <cell r="S55">
            <v>4</v>
          </cell>
        </row>
        <row r="56">
          <cell r="E56" t="str">
            <v>王任燕</v>
          </cell>
          <cell r="S56">
            <v>4</v>
          </cell>
        </row>
        <row r="57">
          <cell r="E57" t="str">
            <v>罗萍</v>
          </cell>
          <cell r="S57">
            <v>0</v>
          </cell>
        </row>
        <row r="58">
          <cell r="E58" t="str">
            <v>陈萍</v>
          </cell>
          <cell r="S58">
            <v>4</v>
          </cell>
          <cell r="T58">
            <v>4000</v>
          </cell>
        </row>
        <row r="59">
          <cell r="E59" t="str">
            <v>吴敏</v>
          </cell>
          <cell r="S59">
            <v>4</v>
          </cell>
          <cell r="T59">
            <v>7000</v>
          </cell>
        </row>
        <row r="60">
          <cell r="E60" t="str">
            <v>陈佳丽</v>
          </cell>
          <cell r="S60">
            <v>4</v>
          </cell>
        </row>
        <row r="61">
          <cell r="E61" t="str">
            <v>康钦</v>
          </cell>
          <cell r="S61">
            <v>4</v>
          </cell>
        </row>
        <row r="62">
          <cell r="E62" t="str">
            <v>聂娟</v>
          </cell>
          <cell r="S62">
            <v>4</v>
          </cell>
        </row>
        <row r="63">
          <cell r="E63" t="str">
            <v>马菁</v>
          </cell>
          <cell r="S63">
            <v>4</v>
          </cell>
        </row>
        <row r="64">
          <cell r="E64" t="str">
            <v>徐睦垚</v>
          </cell>
          <cell r="S64">
            <v>4</v>
          </cell>
        </row>
        <row r="65">
          <cell r="E65" t="str">
            <v>达哇卓玛</v>
          </cell>
          <cell r="S65">
            <v>4</v>
          </cell>
        </row>
        <row r="66">
          <cell r="E66" t="str">
            <v>曾雨晴</v>
          </cell>
          <cell r="S66">
            <v>4</v>
          </cell>
        </row>
        <row r="67">
          <cell r="E67" t="str">
            <v>但红玉</v>
          </cell>
          <cell r="S67">
            <v>4</v>
          </cell>
        </row>
        <row r="68">
          <cell r="E68" t="str">
            <v>梁缘缘</v>
          </cell>
          <cell r="S68">
            <v>4</v>
          </cell>
        </row>
        <row r="69">
          <cell r="E69" t="str">
            <v>李萱君</v>
          </cell>
          <cell r="S69">
            <v>4</v>
          </cell>
        </row>
        <row r="70">
          <cell r="E70" t="str">
            <v>李思忆</v>
          </cell>
          <cell r="S70">
            <v>4</v>
          </cell>
        </row>
        <row r="71">
          <cell r="E71" t="str">
            <v>赵情情</v>
          </cell>
          <cell r="S71">
            <v>4</v>
          </cell>
        </row>
        <row r="72">
          <cell r="E72" t="str">
            <v>曹悦</v>
          </cell>
          <cell r="S72">
            <v>4</v>
          </cell>
        </row>
        <row r="73">
          <cell r="E73" t="str">
            <v>吴飞雁</v>
          </cell>
          <cell r="S73">
            <v>4</v>
          </cell>
          <cell r="T73">
            <v>3500</v>
          </cell>
        </row>
        <row r="74">
          <cell r="E74" t="str">
            <v>尹桂香</v>
          </cell>
          <cell r="S74">
            <v>4</v>
          </cell>
          <cell r="T74">
            <v>4000</v>
          </cell>
        </row>
        <row r="75">
          <cell r="E75" t="str">
            <v>张小娟</v>
          </cell>
          <cell r="S75">
            <v>4</v>
          </cell>
        </row>
        <row r="76">
          <cell r="E76" t="str">
            <v>刘安琼</v>
          </cell>
          <cell r="S76">
            <v>4</v>
          </cell>
        </row>
        <row r="77">
          <cell r="E77" t="str">
            <v>刘晓林</v>
          </cell>
          <cell r="S77">
            <v>4</v>
          </cell>
          <cell r="T77">
            <v>5000</v>
          </cell>
        </row>
        <row r="78">
          <cell r="E78" t="str">
            <v>李巧娇</v>
          </cell>
          <cell r="S78">
            <v>4</v>
          </cell>
        </row>
        <row r="79">
          <cell r="E79" t="str">
            <v>林萍</v>
          </cell>
          <cell r="S79">
            <v>4</v>
          </cell>
        </row>
        <row r="80">
          <cell r="E80" t="str">
            <v>罗雪</v>
          </cell>
          <cell r="S80">
            <v>4</v>
          </cell>
        </row>
        <row r="81">
          <cell r="E81" t="str">
            <v>唐宇欣</v>
          </cell>
          <cell r="S81">
            <v>4</v>
          </cell>
        </row>
        <row r="82">
          <cell r="E82" t="str">
            <v>李萌</v>
          </cell>
          <cell r="S82">
            <v>4</v>
          </cell>
        </row>
        <row r="83">
          <cell r="E83" t="str">
            <v>王如意</v>
          </cell>
          <cell r="S83">
            <v>4</v>
          </cell>
        </row>
        <row r="84">
          <cell r="E84" t="str">
            <v>柳全菊</v>
          </cell>
          <cell r="S84">
            <v>4</v>
          </cell>
        </row>
        <row r="85">
          <cell r="E85" t="str">
            <v>何琼华</v>
          </cell>
          <cell r="S85">
            <v>4</v>
          </cell>
        </row>
        <row r="86">
          <cell r="E86" t="str">
            <v>蒋圆圆</v>
          </cell>
          <cell r="S86">
            <v>4</v>
          </cell>
        </row>
        <row r="87">
          <cell r="E87" t="str">
            <v>顾红艳</v>
          </cell>
          <cell r="S87">
            <v>4</v>
          </cell>
        </row>
        <row r="88">
          <cell r="E88" t="str">
            <v>郭小丽</v>
          </cell>
          <cell r="S88">
            <v>4</v>
          </cell>
        </row>
        <row r="89">
          <cell r="E89" t="str">
            <v>梁婷</v>
          </cell>
          <cell r="S89">
            <v>4</v>
          </cell>
        </row>
        <row r="90">
          <cell r="E90" t="str">
            <v>雷娜婷</v>
          </cell>
          <cell r="S90">
            <v>4</v>
          </cell>
        </row>
        <row r="91">
          <cell r="E91" t="str">
            <v>刘心怡</v>
          </cell>
          <cell r="S91">
            <v>0</v>
          </cell>
        </row>
        <row r="92">
          <cell r="E92" t="str">
            <v>叶美霞</v>
          </cell>
          <cell r="S92">
            <v>2</v>
          </cell>
        </row>
        <row r="93">
          <cell r="E93" t="str">
            <v>秦娜</v>
          </cell>
          <cell r="S93">
            <v>4</v>
          </cell>
        </row>
        <row r="94">
          <cell r="E94" t="str">
            <v>牟光燕</v>
          </cell>
          <cell r="S94">
            <v>4</v>
          </cell>
        </row>
        <row r="95">
          <cell r="E95" t="str">
            <v>王萍</v>
          </cell>
          <cell r="S95">
            <v>4</v>
          </cell>
        </row>
        <row r="96">
          <cell r="E96" t="str">
            <v>胡红琳</v>
          </cell>
          <cell r="S96">
            <v>4</v>
          </cell>
        </row>
        <row r="97">
          <cell r="E97" t="str">
            <v>谢娟</v>
          </cell>
          <cell r="S97">
            <v>4</v>
          </cell>
        </row>
        <row r="98">
          <cell r="E98" t="str">
            <v>陈美合</v>
          </cell>
          <cell r="S98">
            <v>4</v>
          </cell>
        </row>
        <row r="99">
          <cell r="E99" t="str">
            <v>郝莉娜</v>
          </cell>
          <cell r="S99">
            <v>4</v>
          </cell>
          <cell r="T99">
            <v>3500</v>
          </cell>
        </row>
        <row r="100">
          <cell r="E100" t="str">
            <v>邓丽莉</v>
          </cell>
          <cell r="S100">
            <v>4</v>
          </cell>
        </row>
        <row r="101">
          <cell r="E101" t="str">
            <v>张明艳</v>
          </cell>
          <cell r="S101">
            <v>4</v>
          </cell>
        </row>
        <row r="102">
          <cell r="E102" t="str">
            <v>马宏梅</v>
          </cell>
          <cell r="S102">
            <v>4</v>
          </cell>
        </row>
        <row r="103">
          <cell r="E103" t="str">
            <v>陈洁</v>
          </cell>
          <cell r="S103">
            <v>4</v>
          </cell>
        </row>
        <row r="104">
          <cell r="E104" t="str">
            <v>郑加焕</v>
          </cell>
          <cell r="S104">
            <v>4</v>
          </cell>
        </row>
        <row r="105">
          <cell r="E105" t="str">
            <v>侯英</v>
          </cell>
          <cell r="S105">
            <v>4</v>
          </cell>
        </row>
        <row r="106">
          <cell r="E106" t="str">
            <v>谢德芳</v>
          </cell>
          <cell r="S106">
            <v>4</v>
          </cell>
        </row>
        <row r="107">
          <cell r="E107" t="str">
            <v>蒲草</v>
          </cell>
          <cell r="S107">
            <v>4</v>
          </cell>
        </row>
        <row r="108">
          <cell r="E108" t="str">
            <v>郑华跃</v>
          </cell>
          <cell r="S108">
            <v>4</v>
          </cell>
        </row>
        <row r="109">
          <cell r="E109" t="str">
            <v>李茂</v>
          </cell>
          <cell r="S109">
            <v>4</v>
          </cell>
        </row>
        <row r="110">
          <cell r="E110" t="str">
            <v>孙红梅</v>
          </cell>
          <cell r="S110">
            <v>4</v>
          </cell>
        </row>
        <row r="111">
          <cell r="E111" t="str">
            <v>黎红花</v>
          </cell>
          <cell r="S111">
            <v>4</v>
          </cell>
        </row>
        <row r="112">
          <cell r="E112" t="str">
            <v>蒲艳婷</v>
          </cell>
          <cell r="S112">
            <v>4</v>
          </cell>
        </row>
        <row r="113">
          <cell r="E113" t="str">
            <v>刘帆</v>
          </cell>
          <cell r="S113">
            <v>4</v>
          </cell>
        </row>
        <row r="114">
          <cell r="E114" t="str">
            <v>杨艳</v>
          </cell>
          <cell r="S114">
            <v>4</v>
          </cell>
        </row>
        <row r="115">
          <cell r="E115" t="str">
            <v>肖静梅</v>
          </cell>
          <cell r="S115">
            <v>4</v>
          </cell>
        </row>
        <row r="116">
          <cell r="E116" t="str">
            <v>王晓琳</v>
          </cell>
          <cell r="S116">
            <v>4</v>
          </cell>
        </row>
        <row r="117">
          <cell r="E117" t="str">
            <v>彭措志玛</v>
          </cell>
          <cell r="S117">
            <v>4</v>
          </cell>
        </row>
        <row r="118">
          <cell r="E118" t="str">
            <v>郝中南</v>
          </cell>
          <cell r="S118">
            <v>4</v>
          </cell>
        </row>
        <row r="119">
          <cell r="E119" t="str">
            <v>冉芳霞</v>
          </cell>
          <cell r="S119">
            <v>4</v>
          </cell>
        </row>
        <row r="120">
          <cell r="E120" t="str">
            <v>谭萍</v>
          </cell>
          <cell r="S120">
            <v>4</v>
          </cell>
        </row>
        <row r="121">
          <cell r="E121" t="str">
            <v>陈琳</v>
          </cell>
          <cell r="S121">
            <v>2</v>
          </cell>
        </row>
        <row r="122">
          <cell r="E122" t="str">
            <v>罗湘湘</v>
          </cell>
          <cell r="S122">
            <v>4</v>
          </cell>
          <cell r="T122">
            <v>4000</v>
          </cell>
        </row>
        <row r="123">
          <cell r="E123" t="str">
            <v>唐玉芳</v>
          </cell>
          <cell r="S123">
            <v>4</v>
          </cell>
        </row>
        <row r="124">
          <cell r="E124" t="str">
            <v>王新华</v>
          </cell>
          <cell r="S124">
            <v>0</v>
          </cell>
        </row>
        <row r="125">
          <cell r="E125" t="str">
            <v>雷怡</v>
          </cell>
          <cell r="S125">
            <v>4</v>
          </cell>
        </row>
        <row r="126">
          <cell r="E126" t="str">
            <v>龙巧云</v>
          </cell>
          <cell r="S126">
            <v>4</v>
          </cell>
        </row>
        <row r="127">
          <cell r="E127" t="str">
            <v>张勤</v>
          </cell>
          <cell r="S127">
            <v>4</v>
          </cell>
        </row>
        <row r="128">
          <cell r="E128" t="str">
            <v>刘裕琼</v>
          </cell>
          <cell r="S128">
            <v>4</v>
          </cell>
        </row>
        <row r="129">
          <cell r="E129" t="str">
            <v>唐施语</v>
          </cell>
          <cell r="S129">
            <v>4</v>
          </cell>
        </row>
        <row r="130">
          <cell r="E130" t="str">
            <v>谭福英</v>
          </cell>
          <cell r="S130">
            <v>4</v>
          </cell>
          <cell r="T130">
            <v>4000</v>
          </cell>
        </row>
        <row r="131">
          <cell r="E131" t="str">
            <v>李凤</v>
          </cell>
          <cell r="S131">
            <v>4</v>
          </cell>
          <cell r="T131">
            <v>4000</v>
          </cell>
        </row>
        <row r="132">
          <cell r="E132" t="str">
            <v>陈嘉仪</v>
          </cell>
          <cell r="S132">
            <v>4</v>
          </cell>
        </row>
        <row r="133">
          <cell r="E133" t="str">
            <v>王红</v>
          </cell>
          <cell r="S133">
            <v>4</v>
          </cell>
        </row>
        <row r="134">
          <cell r="E134" t="str">
            <v>冷忠翠</v>
          </cell>
          <cell r="S134">
            <v>4</v>
          </cell>
        </row>
        <row r="135">
          <cell r="E135" t="str">
            <v>糜清云</v>
          </cell>
          <cell r="S135">
            <v>4</v>
          </cell>
        </row>
        <row r="136">
          <cell r="E136" t="str">
            <v>向陈洁</v>
          </cell>
          <cell r="S136">
            <v>0</v>
          </cell>
        </row>
        <row r="137">
          <cell r="E137" t="str">
            <v>贺金云</v>
          </cell>
          <cell r="S137">
            <v>2</v>
          </cell>
        </row>
        <row r="138">
          <cell r="E138" t="str">
            <v>周静芸</v>
          </cell>
          <cell r="S138">
            <v>0</v>
          </cell>
        </row>
        <row r="139">
          <cell r="E139" t="str">
            <v>舒许芳</v>
          </cell>
          <cell r="S139">
            <v>4</v>
          </cell>
          <cell r="T139">
            <v>3500</v>
          </cell>
        </row>
        <row r="140">
          <cell r="E140" t="str">
            <v>包竹梅</v>
          </cell>
          <cell r="S140">
            <v>4</v>
          </cell>
        </row>
        <row r="141">
          <cell r="E141" t="str">
            <v>欧迎春</v>
          </cell>
          <cell r="S141">
            <v>4</v>
          </cell>
        </row>
        <row r="142">
          <cell r="E142" t="str">
            <v>谭芙蓉</v>
          </cell>
          <cell r="S142">
            <v>4</v>
          </cell>
        </row>
        <row r="143">
          <cell r="E143" t="str">
            <v>曾玉莲</v>
          </cell>
          <cell r="S143">
            <v>4</v>
          </cell>
        </row>
        <row r="144">
          <cell r="E144" t="str">
            <v>彭兰钦</v>
          </cell>
          <cell r="S144">
            <v>4</v>
          </cell>
        </row>
        <row r="145">
          <cell r="E145" t="str">
            <v>刘婵琴</v>
          </cell>
          <cell r="S145">
            <v>4</v>
          </cell>
        </row>
        <row r="146">
          <cell r="E146" t="str">
            <v>泽仁拉姆</v>
          </cell>
          <cell r="S146">
            <v>4</v>
          </cell>
        </row>
        <row r="147">
          <cell r="E147" t="str">
            <v>舒阳</v>
          </cell>
          <cell r="S147">
            <v>4</v>
          </cell>
          <cell r="T147">
            <v>4000</v>
          </cell>
        </row>
        <row r="148">
          <cell r="E148" t="str">
            <v>白丽</v>
          </cell>
          <cell r="S148">
            <v>4</v>
          </cell>
        </row>
        <row r="149">
          <cell r="E149" t="str">
            <v>郑巧玲</v>
          </cell>
          <cell r="S149">
            <v>4</v>
          </cell>
        </row>
        <row r="150">
          <cell r="E150" t="str">
            <v>张廷妍</v>
          </cell>
          <cell r="S150">
            <v>4</v>
          </cell>
        </row>
        <row r="151">
          <cell r="E151" t="str">
            <v>杜兰兰</v>
          </cell>
          <cell r="S151">
            <v>4</v>
          </cell>
        </row>
        <row r="152">
          <cell r="E152" t="str">
            <v>王显珍</v>
          </cell>
          <cell r="S152">
            <v>4</v>
          </cell>
        </row>
        <row r="153">
          <cell r="E153" t="str">
            <v>吴雨欣</v>
          </cell>
          <cell r="S153">
            <v>0</v>
          </cell>
        </row>
        <row r="154">
          <cell r="E154" t="str">
            <v>马冬梅</v>
          </cell>
          <cell r="S154">
            <v>4</v>
          </cell>
          <cell r="T154">
            <v>4000</v>
          </cell>
        </row>
        <row r="155">
          <cell r="E155" t="str">
            <v>彭莉群</v>
          </cell>
          <cell r="S155">
            <v>4</v>
          </cell>
          <cell r="T155">
            <v>3500</v>
          </cell>
        </row>
        <row r="156">
          <cell r="E156" t="str">
            <v>刘金凤</v>
          </cell>
          <cell r="S156">
            <v>4</v>
          </cell>
        </row>
        <row r="157">
          <cell r="E157" t="str">
            <v>谢珂欣</v>
          </cell>
          <cell r="S157">
            <v>4</v>
          </cell>
        </row>
        <row r="158">
          <cell r="E158" t="str">
            <v>刘霞</v>
          </cell>
          <cell r="S158">
            <v>4</v>
          </cell>
        </row>
        <row r="159">
          <cell r="E159" t="str">
            <v>尧丹丹</v>
          </cell>
          <cell r="S159">
            <v>4</v>
          </cell>
        </row>
        <row r="160">
          <cell r="E160" t="str">
            <v>李科</v>
          </cell>
          <cell r="S160">
            <v>4</v>
          </cell>
        </row>
        <row r="161">
          <cell r="E161" t="str">
            <v>石海力</v>
          </cell>
          <cell r="S161">
            <v>4</v>
          </cell>
        </row>
        <row r="162">
          <cell r="E162" t="str">
            <v>付薪燕</v>
          </cell>
          <cell r="S162">
            <v>4</v>
          </cell>
        </row>
        <row r="163">
          <cell r="E163" t="str">
            <v>陈定坤</v>
          </cell>
          <cell r="S163">
            <v>4</v>
          </cell>
        </row>
        <row r="164">
          <cell r="E164" t="str">
            <v>王桂明</v>
          </cell>
          <cell r="S164">
            <v>4</v>
          </cell>
        </row>
        <row r="165">
          <cell r="E165" t="str">
            <v>关晓燕</v>
          </cell>
          <cell r="S165">
            <v>4</v>
          </cell>
        </row>
        <row r="166">
          <cell r="E166" t="str">
            <v>唐尹</v>
          </cell>
          <cell r="S166">
            <v>4</v>
          </cell>
        </row>
        <row r="167">
          <cell r="E167" t="str">
            <v>贺慧</v>
          </cell>
          <cell r="S167">
            <v>4</v>
          </cell>
        </row>
        <row r="168">
          <cell r="E168" t="str">
            <v>李红梅</v>
          </cell>
          <cell r="S168">
            <v>4</v>
          </cell>
        </row>
        <row r="169">
          <cell r="E169" t="str">
            <v>龚艳</v>
          </cell>
          <cell r="S169">
            <v>4</v>
          </cell>
        </row>
        <row r="170">
          <cell r="E170" t="str">
            <v>余姣姣</v>
          </cell>
          <cell r="S170">
            <v>4</v>
          </cell>
        </row>
        <row r="171">
          <cell r="E171" t="str">
            <v>竹艳梅</v>
          </cell>
          <cell r="S171">
            <v>4</v>
          </cell>
        </row>
        <row r="172">
          <cell r="E172" t="str">
            <v>叶朝春</v>
          </cell>
          <cell r="S172">
            <v>4</v>
          </cell>
          <cell r="T172">
            <v>4000</v>
          </cell>
        </row>
        <row r="173">
          <cell r="E173" t="str">
            <v>喻容</v>
          </cell>
          <cell r="S173">
            <v>4</v>
          </cell>
        </row>
        <row r="174">
          <cell r="E174" t="str">
            <v>魏柯</v>
          </cell>
          <cell r="S174">
            <v>4</v>
          </cell>
        </row>
        <row r="175">
          <cell r="E175" t="str">
            <v>徐文平</v>
          </cell>
          <cell r="S175">
            <v>4</v>
          </cell>
        </row>
        <row r="176">
          <cell r="E176" t="str">
            <v>张欣</v>
          </cell>
          <cell r="S176">
            <v>1</v>
          </cell>
        </row>
        <row r="177">
          <cell r="E177" t="str">
            <v>叶璐璐</v>
          </cell>
          <cell r="S177">
            <v>4</v>
          </cell>
        </row>
        <row r="178">
          <cell r="E178" t="str">
            <v>周文慧</v>
          </cell>
          <cell r="S178">
            <v>4</v>
          </cell>
        </row>
        <row r="179">
          <cell r="E179" t="str">
            <v>张白金</v>
          </cell>
          <cell r="S179">
            <v>4</v>
          </cell>
        </row>
        <row r="180">
          <cell r="E180" t="str">
            <v>郑美函</v>
          </cell>
          <cell r="S180">
            <v>4</v>
          </cell>
        </row>
        <row r="181">
          <cell r="E181" t="str">
            <v>龚茜</v>
          </cell>
          <cell r="S181">
            <v>4</v>
          </cell>
        </row>
        <row r="182">
          <cell r="E182" t="str">
            <v>廖妍</v>
          </cell>
          <cell r="S182">
            <v>4</v>
          </cell>
        </row>
        <row r="183">
          <cell r="E183" t="str">
            <v>李彩华</v>
          </cell>
          <cell r="S183">
            <v>4</v>
          </cell>
        </row>
        <row r="184">
          <cell r="E184" t="str">
            <v>刘九招</v>
          </cell>
          <cell r="S184">
            <v>4</v>
          </cell>
        </row>
        <row r="185">
          <cell r="E185" t="str">
            <v>朱羽</v>
          </cell>
          <cell r="S185">
            <v>4</v>
          </cell>
        </row>
        <row r="186">
          <cell r="E186" t="str">
            <v>施凤皎</v>
          </cell>
          <cell r="S186">
            <v>4</v>
          </cell>
        </row>
        <row r="187">
          <cell r="E187" t="str">
            <v>高琴</v>
          </cell>
          <cell r="S187">
            <v>4</v>
          </cell>
        </row>
        <row r="188">
          <cell r="E188" t="str">
            <v>达卓措</v>
          </cell>
          <cell r="S188">
            <v>4</v>
          </cell>
          <cell r="T188">
            <v>3500</v>
          </cell>
        </row>
        <row r="189">
          <cell r="E189" t="str">
            <v>袁玉</v>
          </cell>
          <cell r="S189">
            <v>4</v>
          </cell>
        </row>
        <row r="190">
          <cell r="E190" t="str">
            <v>赵静</v>
          </cell>
          <cell r="S190">
            <v>0</v>
          </cell>
        </row>
        <row r="191">
          <cell r="E191" t="str">
            <v>赵晴亮</v>
          </cell>
          <cell r="S191">
            <v>4</v>
          </cell>
        </row>
        <row r="192">
          <cell r="E192" t="str">
            <v>赵忠芬</v>
          </cell>
          <cell r="S192">
            <v>4</v>
          </cell>
        </row>
        <row r="193">
          <cell r="E193" t="str">
            <v>郑丹</v>
          </cell>
          <cell r="S193">
            <v>4</v>
          </cell>
        </row>
        <row r="194">
          <cell r="E194" t="str">
            <v>林锶莹</v>
          </cell>
          <cell r="S194">
            <v>4</v>
          </cell>
        </row>
        <row r="195">
          <cell r="E195" t="str">
            <v>胡钦秀</v>
          </cell>
          <cell r="S195">
            <v>4</v>
          </cell>
        </row>
        <row r="196">
          <cell r="E196" t="str">
            <v>高红艳</v>
          </cell>
          <cell r="S196">
            <v>4</v>
          </cell>
        </row>
        <row r="197">
          <cell r="E197" t="str">
            <v>曾怡</v>
          </cell>
          <cell r="S197">
            <v>4</v>
          </cell>
          <cell r="T197">
            <v>3500</v>
          </cell>
        </row>
        <row r="198">
          <cell r="E198" t="str">
            <v>张清华</v>
          </cell>
          <cell r="S198">
            <v>4</v>
          </cell>
        </row>
        <row r="199">
          <cell r="E199" t="str">
            <v>彭鑫</v>
          </cell>
          <cell r="S199">
            <v>4</v>
          </cell>
        </row>
        <row r="200">
          <cell r="E200" t="str">
            <v>李维</v>
          </cell>
          <cell r="S200">
            <v>4</v>
          </cell>
        </row>
        <row r="201">
          <cell r="E201" t="str">
            <v>贾琳</v>
          </cell>
          <cell r="S201">
            <v>4</v>
          </cell>
        </row>
        <row r="202">
          <cell r="E202" t="str">
            <v>王智慧</v>
          </cell>
          <cell r="S202">
            <v>4</v>
          </cell>
        </row>
        <row r="203">
          <cell r="E203" t="str">
            <v>邓笑</v>
          </cell>
          <cell r="S203">
            <v>4</v>
          </cell>
        </row>
        <row r="204">
          <cell r="E204" t="str">
            <v>刘香</v>
          </cell>
          <cell r="S204">
            <v>4</v>
          </cell>
        </row>
        <row r="205">
          <cell r="E205" t="str">
            <v>刘丽华</v>
          </cell>
          <cell r="S205">
            <v>4</v>
          </cell>
          <cell r="T205">
            <v>4000</v>
          </cell>
        </row>
        <row r="206">
          <cell r="E206" t="str">
            <v>周林</v>
          </cell>
          <cell r="S206">
            <v>4</v>
          </cell>
        </row>
        <row r="207">
          <cell r="E207" t="str">
            <v>钟秦</v>
          </cell>
          <cell r="S207">
            <v>4</v>
          </cell>
        </row>
        <row r="208">
          <cell r="E208" t="str">
            <v>张红霞</v>
          </cell>
          <cell r="S208">
            <v>4</v>
          </cell>
        </row>
        <row r="209">
          <cell r="E209" t="str">
            <v>李燕1</v>
          </cell>
          <cell r="S209">
            <v>4</v>
          </cell>
        </row>
        <row r="210">
          <cell r="E210" t="str">
            <v>陈世琳</v>
          </cell>
          <cell r="S210">
            <v>4</v>
          </cell>
        </row>
        <row r="211">
          <cell r="E211" t="str">
            <v>张林英</v>
          </cell>
          <cell r="S211">
            <v>0</v>
          </cell>
        </row>
        <row r="212">
          <cell r="E212" t="str">
            <v>陈燕辉</v>
          </cell>
          <cell r="S212">
            <v>4</v>
          </cell>
          <cell r="T212">
            <v>3500</v>
          </cell>
        </row>
        <row r="213">
          <cell r="E213" t="str">
            <v>宋林琳</v>
          </cell>
          <cell r="S213">
            <v>4</v>
          </cell>
        </row>
        <row r="214">
          <cell r="E214" t="str">
            <v>马丽亚</v>
          </cell>
          <cell r="S214">
            <v>4</v>
          </cell>
        </row>
        <row r="215">
          <cell r="E215" t="str">
            <v>阿衣尔扎</v>
          </cell>
          <cell r="S215">
            <v>4</v>
          </cell>
        </row>
        <row r="216">
          <cell r="E216" t="str">
            <v>张霞</v>
          </cell>
          <cell r="S216">
            <v>4</v>
          </cell>
        </row>
        <row r="217">
          <cell r="E217" t="str">
            <v>谢双叶</v>
          </cell>
          <cell r="S217">
            <v>4</v>
          </cell>
        </row>
        <row r="218">
          <cell r="E218" t="str">
            <v>蒙亦锌</v>
          </cell>
          <cell r="S218">
            <v>4</v>
          </cell>
        </row>
        <row r="219">
          <cell r="E219" t="str">
            <v>刘梦蓝</v>
          </cell>
          <cell r="S219">
            <v>4</v>
          </cell>
        </row>
        <row r="220">
          <cell r="E220" t="str">
            <v>罗林芳</v>
          </cell>
          <cell r="S220">
            <v>4</v>
          </cell>
        </row>
        <row r="221">
          <cell r="E221" t="str">
            <v>汪丽娟</v>
          </cell>
          <cell r="S221">
            <v>4</v>
          </cell>
        </row>
        <row r="222">
          <cell r="E222" t="str">
            <v>谭言希</v>
          </cell>
          <cell r="S222">
            <v>4</v>
          </cell>
        </row>
        <row r="223">
          <cell r="E223" t="str">
            <v>黄江</v>
          </cell>
          <cell r="S223">
            <v>4</v>
          </cell>
        </row>
        <row r="224">
          <cell r="E224" t="str">
            <v>陈琼</v>
          </cell>
          <cell r="S224">
            <v>4</v>
          </cell>
        </row>
        <row r="225">
          <cell r="E225" t="str">
            <v>米琪</v>
          </cell>
          <cell r="S225">
            <v>4</v>
          </cell>
        </row>
        <row r="226">
          <cell r="E226" t="str">
            <v>尚杨</v>
          </cell>
          <cell r="S226">
            <v>4</v>
          </cell>
        </row>
        <row r="227">
          <cell r="E227" t="str">
            <v>钟心悦</v>
          </cell>
          <cell r="S227">
            <v>1</v>
          </cell>
        </row>
        <row r="228">
          <cell r="E228" t="str">
            <v>胡祝曲</v>
          </cell>
          <cell r="S228">
            <v>4</v>
          </cell>
        </row>
        <row r="229">
          <cell r="E229" t="str">
            <v>谢金梅</v>
          </cell>
          <cell r="S229">
            <v>1</v>
          </cell>
        </row>
        <row r="230">
          <cell r="E230" t="str">
            <v>李洪芳</v>
          </cell>
          <cell r="S230">
            <v>4</v>
          </cell>
        </row>
        <row r="231">
          <cell r="E231" t="str">
            <v>王维</v>
          </cell>
          <cell r="S231">
            <v>4</v>
          </cell>
        </row>
        <row r="232">
          <cell r="E232" t="str">
            <v>罗文文</v>
          </cell>
          <cell r="S232">
            <v>4</v>
          </cell>
        </row>
        <row r="233">
          <cell r="E233" t="str">
            <v>任艺</v>
          </cell>
          <cell r="S233">
            <v>4</v>
          </cell>
        </row>
        <row r="234">
          <cell r="E234" t="str">
            <v>贺丽</v>
          </cell>
          <cell r="S234">
            <v>4</v>
          </cell>
        </row>
        <row r="235">
          <cell r="E235" t="str">
            <v>殷小燕</v>
          </cell>
          <cell r="S235">
            <v>4</v>
          </cell>
        </row>
        <row r="236">
          <cell r="E236" t="str">
            <v>李海瑛</v>
          </cell>
          <cell r="S236">
            <v>4</v>
          </cell>
          <cell r="T236">
            <v>5000</v>
          </cell>
        </row>
        <row r="237">
          <cell r="E237" t="str">
            <v>邹孟君</v>
          </cell>
          <cell r="S237">
            <v>4</v>
          </cell>
          <cell r="T237">
            <v>4000</v>
          </cell>
        </row>
        <row r="238">
          <cell r="E238" t="str">
            <v>彭羽佳</v>
          </cell>
          <cell r="S238">
            <v>4</v>
          </cell>
          <cell r="T238">
            <v>4000</v>
          </cell>
        </row>
        <row r="239">
          <cell r="E239" t="str">
            <v>朱成芳</v>
          </cell>
          <cell r="S239">
            <v>4</v>
          </cell>
          <cell r="T239">
            <v>5500</v>
          </cell>
        </row>
        <row r="240">
          <cell r="E240" t="str">
            <v>翁玲</v>
          </cell>
          <cell r="S240">
            <v>4</v>
          </cell>
          <cell r="T240">
            <v>6000</v>
          </cell>
        </row>
        <row r="241">
          <cell r="E241" t="str">
            <v>王能琴</v>
          </cell>
          <cell r="S241">
            <v>4</v>
          </cell>
          <cell r="T241">
            <v>5000</v>
          </cell>
        </row>
        <row r="242">
          <cell r="E242" t="str">
            <v>涂莹丹</v>
          </cell>
          <cell r="S242">
            <v>4</v>
          </cell>
          <cell r="T242">
            <v>3500</v>
          </cell>
        </row>
        <row r="243">
          <cell r="E243" t="str">
            <v>葛敏</v>
          </cell>
          <cell r="S243">
            <v>5</v>
          </cell>
        </row>
        <row r="244">
          <cell r="E244" t="str">
            <v>袁小兵</v>
          </cell>
          <cell r="S244">
            <v>5</v>
          </cell>
        </row>
        <row r="245">
          <cell r="E245" t="str">
            <v>徐登毅</v>
          </cell>
          <cell r="S245">
            <v>5</v>
          </cell>
        </row>
        <row r="246">
          <cell r="E246" t="str">
            <v>范时依</v>
          </cell>
          <cell r="S246">
            <v>5</v>
          </cell>
        </row>
        <row r="247">
          <cell r="E247" t="str">
            <v>吴小强</v>
          </cell>
          <cell r="S247">
            <v>5</v>
          </cell>
        </row>
        <row r="248">
          <cell r="E248" t="str">
            <v>宁燕</v>
          </cell>
          <cell r="S248">
            <v>6</v>
          </cell>
        </row>
        <row r="249">
          <cell r="E249" t="str">
            <v>杨苹</v>
          </cell>
          <cell r="S249">
            <v>6</v>
          </cell>
        </row>
        <row r="250">
          <cell r="E250" t="str">
            <v>赵倩</v>
          </cell>
          <cell r="S250">
            <v>6</v>
          </cell>
        </row>
        <row r="251">
          <cell r="E251" t="str">
            <v>梁诗雨</v>
          </cell>
          <cell r="S251">
            <v>5</v>
          </cell>
        </row>
        <row r="252">
          <cell r="E252" t="str">
            <v>郭思瑞</v>
          </cell>
          <cell r="S252">
            <v>5</v>
          </cell>
        </row>
        <row r="253">
          <cell r="E253" t="str">
            <v>文倩</v>
          </cell>
          <cell r="S253">
            <v>5</v>
          </cell>
        </row>
        <row r="254">
          <cell r="E254" t="str">
            <v>刘佳</v>
          </cell>
          <cell r="S254">
            <v>5</v>
          </cell>
        </row>
        <row r="255">
          <cell r="E255" t="str">
            <v>杨磊</v>
          </cell>
          <cell r="S255">
            <v>2</v>
          </cell>
        </row>
        <row r="256">
          <cell r="E256" t="str">
            <v>钱园</v>
          </cell>
          <cell r="S256">
            <v>0</v>
          </cell>
        </row>
        <row r="257">
          <cell r="E257" t="str">
            <v>李吉原</v>
          </cell>
          <cell r="S257">
            <v>5</v>
          </cell>
        </row>
        <row r="258">
          <cell r="E258" t="str">
            <v>黄桂琴</v>
          </cell>
          <cell r="S258">
            <v>4</v>
          </cell>
        </row>
        <row r="259">
          <cell r="E259" t="str">
            <v>詹芳英</v>
          </cell>
          <cell r="S259">
            <v>4</v>
          </cell>
        </row>
        <row r="260">
          <cell r="E260" t="str">
            <v>陈思思</v>
          </cell>
          <cell r="S260">
            <v>4</v>
          </cell>
        </row>
        <row r="261">
          <cell r="E261" t="str">
            <v>李洁</v>
          </cell>
          <cell r="S261">
            <v>4</v>
          </cell>
        </row>
        <row r="262">
          <cell r="E262" t="str">
            <v>马小英</v>
          </cell>
          <cell r="S262">
            <v>5</v>
          </cell>
        </row>
        <row r="263">
          <cell r="E263" t="str">
            <v>欧阳敏</v>
          </cell>
          <cell r="S263">
            <v>5</v>
          </cell>
        </row>
        <row r="264">
          <cell r="E264" t="str">
            <v>程燕</v>
          </cell>
          <cell r="S264">
            <v>5</v>
          </cell>
        </row>
        <row r="265">
          <cell r="E265" t="str">
            <v>肖倩</v>
          </cell>
          <cell r="S265">
            <v>5</v>
          </cell>
        </row>
        <row r="266">
          <cell r="E266" t="str">
            <v>王丽娟</v>
          </cell>
          <cell r="S266">
            <v>5</v>
          </cell>
        </row>
        <row r="267">
          <cell r="E267" t="str">
            <v>蓝海英</v>
          </cell>
          <cell r="S267">
            <v>5</v>
          </cell>
        </row>
        <row r="268">
          <cell r="E268" t="str">
            <v>夏萍</v>
          </cell>
          <cell r="S268">
            <v>4</v>
          </cell>
        </row>
        <row r="269">
          <cell r="E269" t="str">
            <v>王方贤</v>
          </cell>
          <cell r="S269">
            <v>4</v>
          </cell>
        </row>
        <row r="270">
          <cell r="E270" t="str">
            <v>杨琴</v>
          </cell>
          <cell r="S270">
            <v>4</v>
          </cell>
        </row>
        <row r="271">
          <cell r="E271" t="str">
            <v>赵美艳</v>
          </cell>
          <cell r="S271">
            <v>4</v>
          </cell>
        </row>
        <row r="272">
          <cell r="E272" t="str">
            <v>邹盼</v>
          </cell>
          <cell r="S272">
            <v>0</v>
          </cell>
        </row>
        <row r="273">
          <cell r="E273" t="str">
            <v>郭兰</v>
          </cell>
          <cell r="S273">
            <v>4</v>
          </cell>
        </row>
        <row r="274">
          <cell r="E274" t="str">
            <v>戴林</v>
          </cell>
          <cell r="S274">
            <v>4</v>
          </cell>
        </row>
        <row r="275">
          <cell r="E275" t="str">
            <v>蒲俊峰</v>
          </cell>
          <cell r="S275">
            <v>4</v>
          </cell>
        </row>
        <row r="276">
          <cell r="E276" t="str">
            <v>张雪颖</v>
          </cell>
          <cell r="S276">
            <v>4</v>
          </cell>
        </row>
        <row r="277">
          <cell r="E277" t="str">
            <v>张雨露</v>
          </cell>
          <cell r="S277">
            <v>4</v>
          </cell>
        </row>
        <row r="278">
          <cell r="E278" t="str">
            <v>刘祖红</v>
          </cell>
          <cell r="S278">
            <v>4</v>
          </cell>
        </row>
        <row r="279">
          <cell r="E279" t="str">
            <v>谢宗富</v>
          </cell>
          <cell r="S279">
            <v>4</v>
          </cell>
        </row>
        <row r="280">
          <cell r="E280" t="str">
            <v>余文</v>
          </cell>
          <cell r="S280">
            <v>4</v>
          </cell>
        </row>
        <row r="281">
          <cell r="E281" t="str">
            <v>王洪武</v>
          </cell>
          <cell r="S281">
            <v>4</v>
          </cell>
        </row>
        <row r="282">
          <cell r="E282" t="str">
            <v>王国英</v>
          </cell>
          <cell r="S282">
            <v>4</v>
          </cell>
          <cell r="T282">
            <v>600</v>
          </cell>
        </row>
        <row r="283">
          <cell r="E283" t="str">
            <v>周莉</v>
          </cell>
          <cell r="S283">
            <v>4</v>
          </cell>
          <cell r="T283">
            <v>1400</v>
          </cell>
        </row>
        <row r="284">
          <cell r="E284" t="str">
            <v>吴斌</v>
          </cell>
          <cell r="S284">
            <v>4</v>
          </cell>
          <cell r="T284">
            <v>1000</v>
          </cell>
        </row>
        <row r="285">
          <cell r="E285" t="str">
            <v>吴斌</v>
          </cell>
          <cell r="S285">
            <v>4</v>
          </cell>
          <cell r="T285">
            <v>1200</v>
          </cell>
        </row>
        <row r="286">
          <cell r="E286" t="str">
            <v>杨汉玉</v>
          </cell>
          <cell r="S286">
            <v>4</v>
          </cell>
          <cell r="T286">
            <v>3200</v>
          </cell>
        </row>
        <row r="287">
          <cell r="E287" t="str">
            <v>杨润琼</v>
          </cell>
          <cell r="S287">
            <v>4</v>
          </cell>
          <cell r="T287">
            <v>3200</v>
          </cell>
        </row>
        <row r="288">
          <cell r="E288" t="str">
            <v>刘期秀</v>
          </cell>
          <cell r="S288">
            <v>0</v>
          </cell>
        </row>
        <row r="289">
          <cell r="E289" t="str">
            <v>林玉琼</v>
          </cell>
          <cell r="S289">
            <v>4</v>
          </cell>
          <cell r="T289">
            <v>1200</v>
          </cell>
        </row>
        <row r="290">
          <cell r="E290" t="str">
            <v>王秀华</v>
          </cell>
          <cell r="S290">
            <v>4</v>
          </cell>
          <cell r="T290">
            <v>1200</v>
          </cell>
        </row>
        <row r="291">
          <cell r="E291" t="str">
            <v>刘陈秀</v>
          </cell>
          <cell r="S291">
            <v>4</v>
          </cell>
          <cell r="T291">
            <v>1300</v>
          </cell>
        </row>
        <row r="292">
          <cell r="E292" t="str">
            <v>钟术群</v>
          </cell>
          <cell r="S292">
            <v>4</v>
          </cell>
          <cell r="T292">
            <v>1000</v>
          </cell>
        </row>
        <row r="293">
          <cell r="E293" t="str">
            <v>郑竹兰</v>
          </cell>
          <cell r="S293">
            <v>4</v>
          </cell>
          <cell r="T293">
            <v>320</v>
          </cell>
        </row>
        <row r="294">
          <cell r="E294" t="str">
            <v>陈春蓉</v>
          </cell>
          <cell r="S294">
            <v>4</v>
          </cell>
          <cell r="T294">
            <v>2903.22580645161</v>
          </cell>
        </row>
        <row r="295">
          <cell r="E295" t="str">
            <v>陈明秀</v>
          </cell>
          <cell r="S295">
            <v>4</v>
          </cell>
          <cell r="T295">
            <v>1200</v>
          </cell>
        </row>
        <row r="296">
          <cell r="E296" t="str">
            <v>许开会</v>
          </cell>
          <cell r="S296">
            <v>4</v>
          </cell>
          <cell r="T296">
            <v>1300</v>
          </cell>
        </row>
        <row r="297">
          <cell r="E297" t="str">
            <v>蒋治琼</v>
          </cell>
          <cell r="S297">
            <v>4</v>
          </cell>
          <cell r="T297">
            <v>1200</v>
          </cell>
        </row>
        <row r="298">
          <cell r="E298" t="str">
            <v>曾志芬</v>
          </cell>
          <cell r="S298">
            <v>4</v>
          </cell>
          <cell r="T298">
            <v>1200</v>
          </cell>
        </row>
        <row r="299">
          <cell r="E299" t="str">
            <v>罗广秀</v>
          </cell>
          <cell r="S299">
            <v>4</v>
          </cell>
          <cell r="T299">
            <v>1400</v>
          </cell>
        </row>
        <row r="300">
          <cell r="E300" t="str">
            <v>何先会</v>
          </cell>
          <cell r="S300">
            <v>4</v>
          </cell>
          <cell r="T300">
            <v>1500</v>
          </cell>
        </row>
        <row r="301">
          <cell r="E301" t="str">
            <v>陈德芳</v>
          </cell>
          <cell r="S301">
            <v>4</v>
          </cell>
          <cell r="T301">
            <v>1400</v>
          </cell>
        </row>
        <row r="302">
          <cell r="E302" t="str">
            <v>邓成分</v>
          </cell>
          <cell r="S302">
            <v>4</v>
          </cell>
          <cell r="T302">
            <v>1300</v>
          </cell>
        </row>
        <row r="303">
          <cell r="E303" t="str">
            <v>刘胜琼</v>
          </cell>
          <cell r="S303">
            <v>4</v>
          </cell>
          <cell r="T303">
            <v>1200</v>
          </cell>
        </row>
        <row r="304">
          <cell r="E304" t="str">
            <v>陈文先</v>
          </cell>
          <cell r="S304">
            <v>4</v>
          </cell>
          <cell r="T304">
            <v>1100</v>
          </cell>
        </row>
        <row r="305">
          <cell r="E305" t="str">
            <v>杨则琼</v>
          </cell>
          <cell r="S305">
            <v>4</v>
          </cell>
          <cell r="T305">
            <v>1400</v>
          </cell>
        </row>
        <row r="306">
          <cell r="E306" t="str">
            <v>李培英</v>
          </cell>
          <cell r="S306">
            <v>4</v>
          </cell>
          <cell r="T306">
            <v>1445.16129032258</v>
          </cell>
        </row>
        <row r="307">
          <cell r="E307" t="str">
            <v>陈永秀</v>
          </cell>
          <cell r="S307">
            <v>4</v>
          </cell>
          <cell r="T307">
            <v>1200</v>
          </cell>
        </row>
        <row r="308">
          <cell r="E308" t="str">
            <v>李大英</v>
          </cell>
          <cell r="S308">
            <v>4</v>
          </cell>
          <cell r="T308">
            <v>1161.2903225806499</v>
          </cell>
        </row>
        <row r="309">
          <cell r="E309" t="str">
            <v>范世琼</v>
          </cell>
          <cell r="S309">
            <v>4</v>
          </cell>
          <cell r="T309">
            <v>1064.5161290322601</v>
          </cell>
        </row>
        <row r="310">
          <cell r="E310" t="str">
            <v>倪巧琼</v>
          </cell>
          <cell r="S310">
            <v>4</v>
          </cell>
          <cell r="T310">
            <v>1300</v>
          </cell>
        </row>
        <row r="311">
          <cell r="E311" t="str">
            <v>颜香兰</v>
          </cell>
          <cell r="S311">
            <v>4</v>
          </cell>
          <cell r="T311">
            <v>1200</v>
          </cell>
        </row>
        <row r="312">
          <cell r="E312" t="str">
            <v>刘治菊</v>
          </cell>
          <cell r="S312">
            <v>4</v>
          </cell>
          <cell r="T312">
            <v>3000</v>
          </cell>
        </row>
        <row r="313">
          <cell r="E313" t="str">
            <v>陈珊珊</v>
          </cell>
          <cell r="S313">
            <v>4</v>
          </cell>
        </row>
        <row r="314">
          <cell r="E314" t="str">
            <v>安家晴</v>
          </cell>
          <cell r="S314">
            <v>4</v>
          </cell>
        </row>
        <row r="315">
          <cell r="E315" t="str">
            <v>刘雨佳</v>
          </cell>
          <cell r="S315">
            <v>3</v>
          </cell>
          <cell r="T315">
            <v>1806.4516129032299</v>
          </cell>
        </row>
        <row r="316">
          <cell r="E316" t="str">
            <v>谢翠华</v>
          </cell>
          <cell r="S316">
            <v>3</v>
          </cell>
        </row>
        <row r="317">
          <cell r="E317" t="str">
            <v>袁晓梅</v>
          </cell>
          <cell r="S317">
            <v>2</v>
          </cell>
        </row>
        <row r="318">
          <cell r="E318" t="str">
            <v>孙鲜</v>
          </cell>
          <cell r="S318">
            <v>2</v>
          </cell>
        </row>
        <row r="319">
          <cell r="E319" t="str">
            <v>陈春秀</v>
          </cell>
          <cell r="S319">
            <v>2</v>
          </cell>
        </row>
        <row r="320">
          <cell r="E320" t="str">
            <v>郑晓芳</v>
          </cell>
          <cell r="S320">
            <v>2</v>
          </cell>
        </row>
        <row r="321">
          <cell r="E321" t="str">
            <v>曾小凤</v>
          </cell>
          <cell r="S321">
            <v>3</v>
          </cell>
          <cell r="T321">
            <v>2483.8709677419401</v>
          </cell>
        </row>
        <row r="322">
          <cell r="E322" t="str">
            <v>邹奇圻</v>
          </cell>
          <cell r="S322">
            <v>2</v>
          </cell>
        </row>
        <row r="323">
          <cell r="E323" t="str">
            <v>路平</v>
          </cell>
          <cell r="S323">
            <v>2</v>
          </cell>
        </row>
        <row r="324">
          <cell r="E324" t="str">
            <v>康丹</v>
          </cell>
          <cell r="S324">
            <v>2</v>
          </cell>
        </row>
        <row r="325">
          <cell r="E325" t="str">
            <v>尹佩佩</v>
          </cell>
          <cell r="S325">
            <v>2</v>
          </cell>
          <cell r="T325">
            <v>1774.1935483871</v>
          </cell>
        </row>
        <row r="326">
          <cell r="E326" t="str">
            <v>周柏燚</v>
          </cell>
          <cell r="S326">
            <v>4</v>
          </cell>
        </row>
        <row r="327">
          <cell r="E327" t="str">
            <v>李文龙</v>
          </cell>
          <cell r="S327">
            <v>1</v>
          </cell>
        </row>
        <row r="328">
          <cell r="E328" t="str">
            <v>张文卓</v>
          </cell>
          <cell r="S328">
            <v>2</v>
          </cell>
          <cell r="T328">
            <v>2258.0645161290299</v>
          </cell>
        </row>
        <row r="329">
          <cell r="E329" t="str">
            <v>曹煦菡</v>
          </cell>
          <cell r="S329">
            <v>1</v>
          </cell>
        </row>
        <row r="330">
          <cell r="E330" t="str">
            <v>蹇雨珊</v>
          </cell>
          <cell r="S330">
            <v>1</v>
          </cell>
        </row>
        <row r="331">
          <cell r="E331" t="str">
            <v>赵圆缘</v>
          </cell>
          <cell r="S331">
            <v>1</v>
          </cell>
        </row>
        <row r="332">
          <cell r="E332" t="str">
            <v>李从丽</v>
          </cell>
          <cell r="S332">
            <v>1</v>
          </cell>
        </row>
        <row r="333">
          <cell r="E333" t="str">
            <v>杨慧琳</v>
          </cell>
          <cell r="S333">
            <v>1</v>
          </cell>
        </row>
        <row r="334">
          <cell r="E334" t="str">
            <v>袁琳育</v>
          </cell>
          <cell r="S334">
            <v>1</v>
          </cell>
        </row>
        <row r="335">
          <cell r="E335" t="str">
            <v>蒲敏</v>
          </cell>
          <cell r="S335">
            <v>1</v>
          </cell>
        </row>
        <row r="336">
          <cell r="E336" t="str">
            <v>黄芬</v>
          </cell>
          <cell r="S336">
            <v>0</v>
          </cell>
        </row>
        <row r="337">
          <cell r="E337" t="str">
            <v>吴英</v>
          </cell>
          <cell r="S337">
            <v>0</v>
          </cell>
        </row>
        <row r="338">
          <cell r="E338" t="str">
            <v>杨娇</v>
          </cell>
          <cell r="S338">
            <v>1</v>
          </cell>
        </row>
        <row r="339">
          <cell r="E339" t="str">
            <v>郭芬</v>
          </cell>
          <cell r="S339">
            <v>0</v>
          </cell>
        </row>
      </sheetData>
      <sheetData sheetId="3">
        <row r="1">
          <cell r="A1" t="str">
            <v>姓名</v>
          </cell>
          <cell r="H1" t="str">
            <v>交通费用</v>
          </cell>
          <cell r="K1" t="str">
            <v>核算月份</v>
          </cell>
          <cell r="L1" t="str">
            <v>培训费</v>
          </cell>
        </row>
        <row r="2">
          <cell r="A2" t="str">
            <v>陈珊珊</v>
          </cell>
          <cell r="K2" t="str">
            <v>7月</v>
          </cell>
          <cell r="L2">
            <v>120</v>
          </cell>
        </row>
        <row r="3">
          <cell r="A3" t="str">
            <v>陈珊珊</v>
          </cell>
          <cell r="K3" t="str">
            <v>7月</v>
          </cell>
          <cell r="L3">
            <v>0</v>
          </cell>
        </row>
        <row r="4">
          <cell r="A4" t="str">
            <v>曹煦菡</v>
          </cell>
          <cell r="K4" t="str">
            <v>7月</v>
          </cell>
          <cell r="L4">
            <v>780</v>
          </cell>
        </row>
        <row r="5">
          <cell r="A5" t="str">
            <v>安家晴</v>
          </cell>
          <cell r="K5" t="str">
            <v>7月</v>
          </cell>
          <cell r="L5">
            <v>660</v>
          </cell>
        </row>
        <row r="6">
          <cell r="A6" t="str">
            <v>安家晴</v>
          </cell>
          <cell r="K6" t="str">
            <v>7月</v>
          </cell>
          <cell r="L6">
            <v>0</v>
          </cell>
        </row>
        <row r="7">
          <cell r="A7" t="str">
            <v>谢翠华</v>
          </cell>
          <cell r="K7" t="str">
            <v>7月</v>
          </cell>
          <cell r="L7">
            <v>480</v>
          </cell>
        </row>
        <row r="8">
          <cell r="A8" t="str">
            <v>谢翠华</v>
          </cell>
          <cell r="K8" t="str">
            <v>7月</v>
          </cell>
          <cell r="L8">
            <v>0</v>
          </cell>
        </row>
        <row r="9">
          <cell r="A9" t="str">
            <v>袁晓梅</v>
          </cell>
          <cell r="H9">
            <v>200</v>
          </cell>
          <cell r="K9" t="str">
            <v>7月</v>
          </cell>
          <cell r="L9">
            <v>300</v>
          </cell>
        </row>
        <row r="10">
          <cell r="A10" t="str">
            <v>袁晓梅</v>
          </cell>
          <cell r="K10" t="str">
            <v>7月</v>
          </cell>
          <cell r="L10">
            <v>0</v>
          </cell>
        </row>
        <row r="11">
          <cell r="A11" t="str">
            <v>孙鲜</v>
          </cell>
          <cell r="K11" t="str">
            <v>7月</v>
          </cell>
          <cell r="L11">
            <v>560</v>
          </cell>
        </row>
        <row r="12">
          <cell r="A12" t="str">
            <v>孙鲜</v>
          </cell>
          <cell r="K12" t="str">
            <v>7月</v>
          </cell>
          <cell r="L12">
            <v>0</v>
          </cell>
        </row>
        <row r="13">
          <cell r="A13" t="str">
            <v>尹佩佩</v>
          </cell>
          <cell r="K13" t="str">
            <v>7月</v>
          </cell>
          <cell r="L13">
            <v>560</v>
          </cell>
        </row>
        <row r="14">
          <cell r="A14" t="str">
            <v>尹佩佩</v>
          </cell>
          <cell r="K14" t="str">
            <v>7月</v>
          </cell>
          <cell r="L14">
            <v>0</v>
          </cell>
        </row>
        <row r="15">
          <cell r="A15" t="str">
            <v>陈春秀</v>
          </cell>
          <cell r="K15" t="str">
            <v>7月</v>
          </cell>
          <cell r="L15">
            <v>540</v>
          </cell>
        </row>
        <row r="16">
          <cell r="A16" t="str">
            <v>陈春秀</v>
          </cell>
          <cell r="K16" t="str">
            <v>7月</v>
          </cell>
          <cell r="L16">
            <v>0</v>
          </cell>
        </row>
        <row r="17">
          <cell r="A17" t="str">
            <v>郑晓芳</v>
          </cell>
          <cell r="K17" t="str">
            <v>7月</v>
          </cell>
          <cell r="L17">
            <v>600</v>
          </cell>
        </row>
        <row r="18">
          <cell r="A18" t="str">
            <v>郑晓芳</v>
          </cell>
          <cell r="K18" t="str">
            <v>7月</v>
          </cell>
          <cell r="L18">
            <v>0</v>
          </cell>
        </row>
        <row r="19">
          <cell r="A19" t="str">
            <v>曾小凤</v>
          </cell>
          <cell r="K19" t="str">
            <v>7月</v>
          </cell>
          <cell r="L19">
            <v>560</v>
          </cell>
        </row>
        <row r="20">
          <cell r="A20" t="str">
            <v>曾小凤</v>
          </cell>
          <cell r="K20" t="str">
            <v>7月</v>
          </cell>
          <cell r="L20">
            <v>0</v>
          </cell>
        </row>
        <row r="21">
          <cell r="A21" t="str">
            <v>邹奇圻</v>
          </cell>
          <cell r="H21">
            <v>240</v>
          </cell>
          <cell r="K21" t="str">
            <v>7月</v>
          </cell>
          <cell r="L21">
            <v>420</v>
          </cell>
        </row>
        <row r="22">
          <cell r="A22" t="str">
            <v>邹奇圻</v>
          </cell>
          <cell r="K22" t="str">
            <v>7月</v>
          </cell>
          <cell r="L22">
            <v>0</v>
          </cell>
        </row>
        <row r="23">
          <cell r="A23" t="str">
            <v>路平</v>
          </cell>
          <cell r="K23" t="str">
            <v>7月</v>
          </cell>
          <cell r="L23">
            <v>0</v>
          </cell>
        </row>
        <row r="24">
          <cell r="A24" t="str">
            <v>杨娇</v>
          </cell>
          <cell r="K24" t="str">
            <v>7月</v>
          </cell>
          <cell r="L24">
            <v>420</v>
          </cell>
        </row>
        <row r="25">
          <cell r="A25" t="str">
            <v>郭芬</v>
          </cell>
          <cell r="K25" t="str">
            <v>7月</v>
          </cell>
          <cell r="L25">
            <v>300</v>
          </cell>
        </row>
        <row r="26">
          <cell r="A26" t="str">
            <v>刘雨佳</v>
          </cell>
          <cell r="K26" t="str">
            <v>7月</v>
          </cell>
          <cell r="L26">
            <v>420</v>
          </cell>
        </row>
        <row r="27">
          <cell r="A27" t="str">
            <v>刘雨佳</v>
          </cell>
          <cell r="K27" t="str">
            <v>7月</v>
          </cell>
          <cell r="L27">
            <v>0</v>
          </cell>
        </row>
        <row r="28">
          <cell r="A28" t="str">
            <v>张文卓</v>
          </cell>
          <cell r="K28" t="str">
            <v>7月</v>
          </cell>
          <cell r="L28">
            <v>560</v>
          </cell>
        </row>
        <row r="29">
          <cell r="A29" t="str">
            <v>张文卓</v>
          </cell>
          <cell r="K29" t="str">
            <v>7月</v>
          </cell>
          <cell r="L29">
            <v>0</v>
          </cell>
        </row>
        <row r="30">
          <cell r="A30" t="str">
            <v>李文龙</v>
          </cell>
          <cell r="K30" t="str">
            <v>7月</v>
          </cell>
          <cell r="L30">
            <v>560</v>
          </cell>
        </row>
        <row r="31">
          <cell r="A31" t="str">
            <v>徐睦垚</v>
          </cell>
          <cell r="K31" t="str">
            <v>8月</v>
          </cell>
          <cell r="L31">
            <v>200</v>
          </cell>
        </row>
        <row r="32">
          <cell r="A32" t="str">
            <v>陈珊珊</v>
          </cell>
          <cell r="K32" t="str">
            <v>6月</v>
          </cell>
          <cell r="L32">
            <v>0</v>
          </cell>
        </row>
        <row r="33">
          <cell r="A33" t="str">
            <v>陈珊珊</v>
          </cell>
          <cell r="K33" t="str">
            <v>7月</v>
          </cell>
          <cell r="L33">
            <v>0</v>
          </cell>
        </row>
        <row r="34">
          <cell r="A34" t="str">
            <v>路平</v>
          </cell>
          <cell r="K34" t="str">
            <v>7月</v>
          </cell>
          <cell r="L34">
            <v>0</v>
          </cell>
        </row>
        <row r="35">
          <cell r="A35" t="str">
            <v>李文龙</v>
          </cell>
          <cell r="K35" t="str">
            <v>7月</v>
          </cell>
          <cell r="L35">
            <v>0</v>
          </cell>
        </row>
        <row r="36">
          <cell r="A36" t="str">
            <v>张林英</v>
          </cell>
          <cell r="K36" t="str">
            <v>7月</v>
          </cell>
          <cell r="L36">
            <v>0</v>
          </cell>
        </row>
        <row r="37">
          <cell r="K37" t="str">
            <v>1月</v>
          </cell>
          <cell r="L37">
            <v>0</v>
          </cell>
        </row>
      </sheetData>
      <sheetData sheetId="4" refreshError="1"/>
      <sheetData sheetId="5">
        <row r="1">
          <cell r="A1" t="str">
            <v>姓名</v>
          </cell>
          <cell r="I1" t="str">
            <v>应发合计</v>
          </cell>
          <cell r="J1" t="str">
            <v>核算月份</v>
          </cell>
        </row>
        <row r="2">
          <cell r="A2" t="str">
            <v>尚杨</v>
          </cell>
          <cell r="I2">
            <v>190</v>
          </cell>
          <cell r="J2" t="str">
            <v>6月</v>
          </cell>
        </row>
        <row r="3">
          <cell r="A3" t="str">
            <v>陈雪莲</v>
          </cell>
          <cell r="I3">
            <v>778</v>
          </cell>
          <cell r="J3" t="str">
            <v>6月</v>
          </cell>
        </row>
        <row r="4">
          <cell r="A4" t="str">
            <v>陈珊珊</v>
          </cell>
          <cell r="I4">
            <v>540</v>
          </cell>
          <cell r="J4" t="str">
            <v>6月</v>
          </cell>
        </row>
        <row r="5">
          <cell r="A5" t="str">
            <v>陈燕辉</v>
          </cell>
          <cell r="I5">
            <v>410</v>
          </cell>
          <cell r="J5" t="str">
            <v>6月</v>
          </cell>
        </row>
        <row r="7">
          <cell r="A7" t="str">
            <v>7月</v>
          </cell>
        </row>
        <row r="8">
          <cell r="A8" t="str">
            <v>石海力</v>
          </cell>
        </row>
        <row r="9">
          <cell r="A9" t="str">
            <v>李文龙</v>
          </cell>
        </row>
        <row r="10">
          <cell r="A10" t="str">
            <v>蹇雨珊</v>
          </cell>
        </row>
        <row r="11">
          <cell r="A11" t="str">
            <v>赵圆缘</v>
          </cell>
        </row>
        <row r="12">
          <cell r="A12" t="str">
            <v>李从丽</v>
          </cell>
        </row>
        <row r="13">
          <cell r="A13" t="str">
            <v>杨慧琳</v>
          </cell>
        </row>
        <row r="14">
          <cell r="A14" t="str">
            <v>袁琳育</v>
          </cell>
        </row>
        <row r="15">
          <cell r="A15" t="str">
            <v>蒲敏</v>
          </cell>
        </row>
        <row r="16">
          <cell r="A16" t="str">
            <v>黄芬</v>
          </cell>
        </row>
        <row r="17">
          <cell r="A17" t="str">
            <v>吴英</v>
          </cell>
        </row>
        <row r="18">
          <cell r="A18" t="str">
            <v>杨娇</v>
          </cell>
        </row>
        <row r="19">
          <cell r="A19" t="str">
            <v>郭芬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502A-BA5A-493F-84C9-3A1BBC7DC2A2}">
  <sheetPr>
    <tabColor theme="4" tint="0.59999389629810485"/>
  </sheetPr>
  <dimension ref="A1:AD24"/>
  <sheetViews>
    <sheetView workbookViewId="0">
      <selection activeCell="D35" sqref="D35"/>
    </sheetView>
  </sheetViews>
  <sheetFormatPr defaultRowHeight="14.25" x14ac:dyDescent="0.3"/>
  <cols>
    <col min="1" max="1" width="24.5" style="1" bestFit="1" customWidth="1"/>
    <col min="2" max="2" width="10.5" style="1" customWidth="1"/>
    <col min="3" max="3" width="15.625" style="1" customWidth="1"/>
    <col min="4" max="4" width="14.125" style="1" bestFit="1" customWidth="1"/>
    <col min="5" max="5" width="9.375" style="1" customWidth="1"/>
    <col min="6" max="6" width="14.375" style="1" bestFit="1" customWidth="1"/>
    <col min="7" max="7" width="11.125" style="1" customWidth="1"/>
    <col min="8" max="8" width="10.25" style="1" bestFit="1" customWidth="1"/>
    <col min="9" max="9" width="9" style="1"/>
    <col min="10" max="10" width="12.5" style="1" customWidth="1"/>
    <col min="11" max="11" width="7.5" style="1" bestFit="1" customWidth="1"/>
    <col min="12" max="12" width="9.625" style="1" bestFit="1" customWidth="1"/>
    <col min="13" max="13" width="9.375" style="1" customWidth="1"/>
    <col min="14" max="14" width="9.875" style="1" bestFit="1" customWidth="1"/>
    <col min="15" max="15" width="11.75" style="1" customWidth="1"/>
    <col min="16" max="16" width="11.375" style="1" customWidth="1"/>
    <col min="17" max="17" width="12.25" style="1" customWidth="1"/>
    <col min="18" max="18" width="11.375" style="1" customWidth="1"/>
    <col min="19" max="19" width="12.125" style="1" customWidth="1"/>
    <col min="20" max="20" width="12.875" style="1" customWidth="1"/>
    <col min="21" max="21" width="10.75" style="1" customWidth="1"/>
    <col min="22" max="22" width="10.5" style="1" customWidth="1"/>
    <col min="23" max="23" width="9.5" style="1" customWidth="1"/>
    <col min="24" max="24" width="10.125" style="1" customWidth="1"/>
    <col min="25" max="25" width="9" style="1"/>
    <col min="26" max="26" width="6.625" style="1" customWidth="1"/>
    <col min="27" max="27" width="7.5" style="1" customWidth="1"/>
    <col min="28" max="30" width="9" style="1"/>
    <col min="31" max="16384" width="9" style="4"/>
  </cols>
  <sheetData>
    <row r="1" spans="1:27" x14ac:dyDescent="0.3">
      <c r="A1" s="1" t="s">
        <v>9</v>
      </c>
      <c r="E1" s="1" t="s">
        <v>26</v>
      </c>
      <c r="F1" s="1" t="s">
        <v>8</v>
      </c>
    </row>
    <row r="2" spans="1:27" x14ac:dyDescent="0.3">
      <c r="A2" s="1" t="s">
        <v>10</v>
      </c>
      <c r="C2" s="1" t="s">
        <v>31</v>
      </c>
    </row>
    <row r="4" spans="1:27" x14ac:dyDescent="0.3">
      <c r="A4" s="27" t="s">
        <v>804</v>
      </c>
      <c r="G4" s="1" t="s">
        <v>29</v>
      </c>
      <c r="I4" s="1" t="s">
        <v>30</v>
      </c>
    </row>
    <row r="5" spans="1:27" x14ac:dyDescent="0.3">
      <c r="A5" s="1" t="s">
        <v>301</v>
      </c>
      <c r="B5" s="1" t="s">
        <v>301</v>
      </c>
      <c r="C5" s="1" t="s">
        <v>486</v>
      </c>
      <c r="D5" s="1" t="s">
        <v>389</v>
      </c>
      <c r="E5" s="1" t="s">
        <v>486</v>
      </c>
      <c r="F5" s="1" t="s">
        <v>486</v>
      </c>
      <c r="G5" s="1" t="s">
        <v>492</v>
      </c>
      <c r="H5" s="1" t="s">
        <v>389</v>
      </c>
      <c r="I5" s="1" t="s">
        <v>492</v>
      </c>
      <c r="J5" s="1" t="s">
        <v>389</v>
      </c>
      <c r="K5" s="1" t="s">
        <v>492</v>
      </c>
      <c r="L5" s="1" t="s">
        <v>486</v>
      </c>
      <c r="M5" s="1" t="s">
        <v>492</v>
      </c>
      <c r="N5" s="1" t="s">
        <v>492</v>
      </c>
      <c r="O5" s="1" t="s">
        <v>493</v>
      </c>
      <c r="P5" s="1" t="s">
        <v>493</v>
      </c>
      <c r="Q5" s="1" t="s">
        <v>493</v>
      </c>
      <c r="R5" s="1" t="s">
        <v>493</v>
      </c>
      <c r="S5" s="1" t="s">
        <v>582</v>
      </c>
      <c r="T5" s="1" t="s">
        <v>582</v>
      </c>
      <c r="U5" s="1" t="s">
        <v>583</v>
      </c>
      <c r="V5" s="1" t="s">
        <v>583</v>
      </c>
      <c r="W5" s="1" t="s">
        <v>486</v>
      </c>
      <c r="X5" s="1" t="s">
        <v>486</v>
      </c>
    </row>
    <row r="6" spans="1:27" s="1" customFormat="1" ht="20.25" customHeight="1" x14ac:dyDescent="0.2">
      <c r="A6" s="1" t="s">
        <v>1</v>
      </c>
      <c r="B6" s="1" t="s">
        <v>2</v>
      </c>
      <c r="C6" s="14" t="s">
        <v>5</v>
      </c>
      <c r="D6" s="14" t="s">
        <v>28</v>
      </c>
      <c r="E6" s="5" t="s">
        <v>6</v>
      </c>
      <c r="F6" s="5" t="s">
        <v>7</v>
      </c>
      <c r="G6" s="15" t="s">
        <v>3</v>
      </c>
      <c r="H6" s="15" t="s">
        <v>27</v>
      </c>
      <c r="I6" s="15" t="s">
        <v>4</v>
      </c>
      <c r="J6" s="15" t="s">
        <v>27</v>
      </c>
      <c r="K6" s="6" t="s">
        <v>11</v>
      </c>
      <c r="L6" s="6" t="s">
        <v>12</v>
      </c>
      <c r="M6" s="7" t="s">
        <v>13</v>
      </c>
      <c r="N6" s="7" t="s">
        <v>14</v>
      </c>
      <c r="O6" s="9" t="s">
        <v>18</v>
      </c>
      <c r="P6" s="9" t="s">
        <v>19</v>
      </c>
      <c r="Q6" s="9" t="s">
        <v>20</v>
      </c>
      <c r="R6" s="9" t="s">
        <v>21</v>
      </c>
      <c r="S6" s="10" t="s">
        <v>22</v>
      </c>
      <c r="T6" s="10" t="s">
        <v>23</v>
      </c>
      <c r="U6" s="10" t="s">
        <v>32</v>
      </c>
      <c r="V6" s="10" t="s">
        <v>33</v>
      </c>
      <c r="W6" s="11" t="s">
        <v>16</v>
      </c>
      <c r="X6" s="11" t="s">
        <v>17</v>
      </c>
      <c r="Y6" s="13" t="s">
        <v>15</v>
      </c>
      <c r="Z6" s="13" t="s">
        <v>24</v>
      </c>
      <c r="AA6" s="13" t="s">
        <v>25</v>
      </c>
    </row>
    <row r="15" spans="1:27" x14ac:dyDescent="0.3">
      <c r="A15" s="88" t="s">
        <v>786</v>
      </c>
    </row>
    <row r="16" spans="1:27" x14ac:dyDescent="0.3">
      <c r="A16" s="1" t="s">
        <v>788</v>
      </c>
      <c r="G16" s="26"/>
    </row>
    <row r="17" spans="1:10" x14ac:dyDescent="0.3">
      <c r="A17" s="1" t="s">
        <v>787</v>
      </c>
      <c r="B17" s="1" t="s">
        <v>787</v>
      </c>
      <c r="C17" s="1" t="s">
        <v>792</v>
      </c>
      <c r="D17" s="1" t="s">
        <v>492</v>
      </c>
      <c r="E17" s="1" t="s">
        <v>601</v>
      </c>
      <c r="F17" s="1" t="s">
        <v>193</v>
      </c>
      <c r="G17" s="26" t="s">
        <v>193</v>
      </c>
      <c r="H17" s="1" t="s">
        <v>601</v>
      </c>
      <c r="I17" s="1" t="s">
        <v>601</v>
      </c>
      <c r="J17" s="1" t="s">
        <v>601</v>
      </c>
    </row>
    <row r="18" spans="1:10" x14ac:dyDescent="0.3">
      <c r="A18" s="14" t="s">
        <v>1</v>
      </c>
      <c r="B18" s="14" t="s">
        <v>789</v>
      </c>
      <c r="C18" s="14" t="s">
        <v>499</v>
      </c>
      <c r="D18" s="14" t="s">
        <v>4</v>
      </c>
      <c r="E18" s="14" t="s">
        <v>794</v>
      </c>
      <c r="F18" s="14" t="s">
        <v>796</v>
      </c>
      <c r="G18" s="14" t="s">
        <v>797</v>
      </c>
      <c r="H18" s="14" t="s">
        <v>802</v>
      </c>
      <c r="I18" s="15" t="s">
        <v>803</v>
      </c>
      <c r="J18" s="15" t="s">
        <v>17</v>
      </c>
    </row>
    <row r="19" spans="1:10" x14ac:dyDescent="0.3">
      <c r="A19" s="1" t="s">
        <v>790</v>
      </c>
      <c r="B19" s="1" t="s">
        <v>798</v>
      </c>
      <c r="C19" s="1" t="s">
        <v>331</v>
      </c>
      <c r="D19" s="1">
        <v>20</v>
      </c>
      <c r="E19" s="1">
        <v>11</v>
      </c>
      <c r="F19" s="1">
        <v>5</v>
      </c>
      <c r="G19" s="26">
        <f>F19/E19</f>
        <v>0.45454545454545453</v>
      </c>
      <c r="H19" s="1">
        <v>200000</v>
      </c>
    </row>
    <row r="20" spans="1:10" x14ac:dyDescent="0.3">
      <c r="A20" s="1" t="s">
        <v>790</v>
      </c>
      <c r="B20" s="1" t="s">
        <v>798</v>
      </c>
      <c r="C20" s="1" t="s">
        <v>332</v>
      </c>
      <c r="D20" s="1">
        <v>30</v>
      </c>
      <c r="E20" s="1">
        <v>10</v>
      </c>
      <c r="F20" s="1">
        <v>9</v>
      </c>
      <c r="G20" s="26">
        <f t="shared" ref="G20:G21" si="0">F20/E20</f>
        <v>0.9</v>
      </c>
      <c r="H20" s="1">
        <v>10000</v>
      </c>
    </row>
    <row r="21" spans="1:10" x14ac:dyDescent="0.3">
      <c r="A21" s="1" t="s">
        <v>790</v>
      </c>
      <c r="B21" s="1" t="s">
        <v>798</v>
      </c>
      <c r="C21" s="1" t="s">
        <v>795</v>
      </c>
      <c r="D21" s="1">
        <v>4</v>
      </c>
      <c r="E21" s="1">
        <v>1</v>
      </c>
      <c r="F21" s="1">
        <v>0</v>
      </c>
      <c r="G21" s="26">
        <f t="shared" si="0"/>
        <v>0</v>
      </c>
      <c r="H21" s="1">
        <v>0</v>
      </c>
    </row>
    <row r="22" spans="1:10" x14ac:dyDescent="0.3">
      <c r="A22" s="1" t="s">
        <v>799</v>
      </c>
      <c r="B22" s="1" t="s">
        <v>791</v>
      </c>
      <c r="C22" s="1" t="s">
        <v>800</v>
      </c>
      <c r="G22" s="26"/>
      <c r="I22" s="1">
        <v>7</v>
      </c>
      <c r="J22" s="1">
        <v>22000</v>
      </c>
    </row>
    <row r="23" spans="1:10" x14ac:dyDescent="0.3">
      <c r="A23" s="1" t="s">
        <v>799</v>
      </c>
      <c r="B23" s="1" t="s">
        <v>791</v>
      </c>
      <c r="C23" s="1" t="s">
        <v>83</v>
      </c>
      <c r="G23" s="26"/>
      <c r="I23" s="1">
        <v>10</v>
      </c>
      <c r="J23" s="1">
        <v>256403</v>
      </c>
    </row>
    <row r="24" spans="1:10" x14ac:dyDescent="0.3">
      <c r="A24" s="1" t="s">
        <v>799</v>
      </c>
      <c r="B24" s="1" t="s">
        <v>791</v>
      </c>
      <c r="C24" s="1" t="s">
        <v>801</v>
      </c>
      <c r="I24" s="1">
        <v>3</v>
      </c>
      <c r="J24" s="1">
        <v>11556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5B389-D791-4F25-AA38-B20D4D2C7F3F}">
  <sheetPr>
    <tabColor rgb="FF00B0F0"/>
  </sheetPr>
  <dimension ref="A1:Q54"/>
  <sheetViews>
    <sheetView workbookViewId="0">
      <selection activeCell="L37" sqref="L37"/>
    </sheetView>
  </sheetViews>
  <sheetFormatPr defaultRowHeight="14.25" x14ac:dyDescent="0.3"/>
  <cols>
    <col min="1" max="1" width="20.375" style="4" bestFit="1" customWidth="1"/>
    <col min="2" max="2" width="19.25" style="4" bestFit="1" customWidth="1"/>
    <col min="3" max="3" width="17.25" style="4" bestFit="1" customWidth="1"/>
    <col min="4" max="4" width="21" style="4" customWidth="1"/>
    <col min="5" max="5" width="16.75" style="4" customWidth="1"/>
    <col min="6" max="6" width="11.5" style="4" customWidth="1"/>
    <col min="7" max="8" width="16.375" style="4" customWidth="1"/>
    <col min="9" max="9" width="13" style="4" bestFit="1" customWidth="1"/>
    <col min="10" max="10" width="11.625" style="4" customWidth="1"/>
    <col min="11" max="11" width="13.375" style="4" customWidth="1"/>
    <col min="12" max="12" width="12.125" style="4" customWidth="1"/>
    <col min="13" max="13" width="17.375" style="4" bestFit="1" customWidth="1"/>
    <col min="14" max="16" width="9" style="4"/>
    <col min="17" max="17" width="21.25" style="1" customWidth="1"/>
    <col min="18" max="16384" width="9" style="4"/>
  </cols>
  <sheetData>
    <row r="1" spans="1:17" ht="15" thickBot="1" x14ac:dyDescent="0.35">
      <c r="A1" s="41" t="s">
        <v>444</v>
      </c>
      <c r="Q1" s="1" t="s">
        <v>130</v>
      </c>
    </row>
    <row r="2" spans="1:17" s="1" customFormat="1" x14ac:dyDescent="0.3">
      <c r="A2" s="46" t="s">
        <v>443</v>
      </c>
      <c r="B2" s="47" t="s">
        <v>418</v>
      </c>
      <c r="C2" s="47"/>
      <c r="D2" s="47"/>
      <c r="E2" s="47"/>
      <c r="F2" s="47"/>
      <c r="G2" s="47"/>
      <c r="H2" s="47"/>
      <c r="I2" s="47"/>
      <c r="J2" s="48"/>
      <c r="K2" s="49"/>
      <c r="L2" s="49"/>
      <c r="M2" s="4"/>
      <c r="N2" s="4"/>
      <c r="Q2" s="1" t="s">
        <v>132</v>
      </c>
    </row>
    <row r="3" spans="1:17" s="1" customFormat="1" x14ac:dyDescent="0.3">
      <c r="A3" s="50"/>
      <c r="B3" s="49"/>
      <c r="C3" s="49"/>
      <c r="D3" s="49"/>
      <c r="E3" s="49"/>
      <c r="F3" s="49"/>
      <c r="G3" s="49"/>
      <c r="H3" s="49"/>
      <c r="I3" s="49"/>
      <c r="J3" s="51"/>
      <c r="K3" s="49"/>
      <c r="L3" s="49"/>
      <c r="M3" s="4"/>
      <c r="Q3" s="1" t="s">
        <v>133</v>
      </c>
    </row>
    <row r="4" spans="1:17" s="1" customFormat="1" x14ac:dyDescent="0.3">
      <c r="A4" s="52" t="s">
        <v>425</v>
      </c>
      <c r="B4" s="49"/>
      <c r="C4" s="49"/>
      <c r="D4" s="49"/>
      <c r="E4" s="49"/>
      <c r="F4" s="49"/>
      <c r="G4" s="49"/>
      <c r="H4" s="49"/>
      <c r="I4" s="49"/>
      <c r="J4" s="51"/>
      <c r="K4" s="49"/>
      <c r="L4" s="49"/>
      <c r="M4" s="4"/>
      <c r="Q4" s="1" t="s">
        <v>134</v>
      </c>
    </row>
    <row r="5" spans="1:17" s="1" customFormat="1" x14ac:dyDescent="0.3">
      <c r="A5" s="50"/>
      <c r="B5" s="49"/>
      <c r="C5" s="49"/>
      <c r="D5" s="49"/>
      <c r="E5" s="49"/>
      <c r="F5" s="49"/>
      <c r="G5" s="49"/>
      <c r="H5" s="49"/>
      <c r="I5" s="49"/>
      <c r="J5" s="51"/>
      <c r="K5" s="49"/>
      <c r="L5" s="49"/>
      <c r="M5" s="4"/>
    </row>
    <row r="6" spans="1:17" s="1" customFormat="1" x14ac:dyDescent="0.3">
      <c r="A6" s="50" t="s">
        <v>445</v>
      </c>
      <c r="B6" s="49" t="s">
        <v>445</v>
      </c>
      <c r="C6" s="49" t="s">
        <v>483</v>
      </c>
      <c r="D6" s="49" t="s">
        <v>483</v>
      </c>
      <c r="E6" s="49" t="s">
        <v>445</v>
      </c>
      <c r="F6" s="49" t="s">
        <v>445</v>
      </c>
      <c r="G6" s="49" t="s">
        <v>445</v>
      </c>
      <c r="H6" s="49" t="s">
        <v>445</v>
      </c>
      <c r="I6" s="49" t="s">
        <v>445</v>
      </c>
      <c r="J6" s="51" t="s">
        <v>353</v>
      </c>
      <c r="K6" s="49"/>
      <c r="L6" s="49"/>
      <c r="M6" s="4"/>
    </row>
    <row r="7" spans="1:17" x14ac:dyDescent="0.3">
      <c r="A7" s="53" t="s">
        <v>419</v>
      </c>
      <c r="B7" s="54" t="s">
        <v>481</v>
      </c>
      <c r="C7" s="54" t="s">
        <v>484</v>
      </c>
      <c r="D7" s="54" t="s">
        <v>485</v>
      </c>
      <c r="E7" s="54" t="s">
        <v>421</v>
      </c>
      <c r="F7" s="54" t="s">
        <v>422</v>
      </c>
      <c r="G7" s="54" t="s">
        <v>423</v>
      </c>
      <c r="H7" s="54" t="s">
        <v>417</v>
      </c>
      <c r="I7" s="54" t="s">
        <v>424</v>
      </c>
      <c r="J7" s="55" t="s">
        <v>426</v>
      </c>
      <c r="K7" s="49"/>
      <c r="L7" s="49"/>
      <c r="N7" s="1"/>
    </row>
    <row r="8" spans="1:17" x14ac:dyDescent="0.3">
      <c r="A8" s="53">
        <v>1</v>
      </c>
      <c r="B8" s="54"/>
      <c r="C8" s="54"/>
      <c r="D8" s="54"/>
      <c r="E8" s="54"/>
      <c r="F8" s="54"/>
      <c r="G8" s="54"/>
      <c r="H8" s="54" t="s">
        <v>427</v>
      </c>
      <c r="I8" s="54" t="s">
        <v>427</v>
      </c>
      <c r="J8" s="55" t="s">
        <v>428</v>
      </c>
      <c r="K8" s="49"/>
      <c r="L8" s="49"/>
    </row>
    <row r="9" spans="1:17" x14ac:dyDescent="0.3">
      <c r="A9" s="53">
        <v>2</v>
      </c>
      <c r="B9" s="54"/>
      <c r="C9" s="54"/>
      <c r="D9" s="54"/>
      <c r="E9" s="54"/>
      <c r="F9" s="54"/>
      <c r="G9" s="54"/>
      <c r="H9" s="54"/>
      <c r="I9" s="54"/>
      <c r="J9" s="55" t="s">
        <v>429</v>
      </c>
      <c r="K9" s="49"/>
      <c r="L9" s="49"/>
    </row>
    <row r="10" spans="1:17" x14ac:dyDescent="0.3">
      <c r="A10" s="53">
        <v>3</v>
      </c>
      <c r="B10" s="54"/>
      <c r="C10" s="54"/>
      <c r="D10" s="54"/>
      <c r="E10" s="54"/>
      <c r="F10" s="54"/>
      <c r="G10" s="54"/>
      <c r="H10" s="54"/>
      <c r="I10" s="54"/>
      <c r="J10" s="55" t="s">
        <v>429</v>
      </c>
      <c r="K10" s="49"/>
      <c r="L10" s="49"/>
    </row>
    <row r="11" spans="1:17" x14ac:dyDescent="0.3">
      <c r="A11" s="53">
        <v>4</v>
      </c>
      <c r="B11" s="54"/>
      <c r="C11" s="54"/>
      <c r="D11" s="54"/>
      <c r="E11" s="54"/>
      <c r="F11" s="54"/>
      <c r="G11" s="54"/>
      <c r="H11" s="54"/>
      <c r="I11" s="54"/>
      <c r="J11" s="56" t="s">
        <v>428</v>
      </c>
      <c r="K11" s="49"/>
      <c r="L11" s="49"/>
    </row>
    <row r="12" spans="1:17" x14ac:dyDescent="0.3">
      <c r="A12" s="50"/>
      <c r="B12" s="49"/>
      <c r="C12" s="49"/>
      <c r="D12" s="49"/>
      <c r="E12" s="49"/>
      <c r="F12" s="49"/>
      <c r="G12" s="49"/>
      <c r="H12" s="49"/>
      <c r="I12" s="49"/>
      <c r="J12" s="51"/>
      <c r="K12" s="49"/>
      <c r="L12" s="49"/>
    </row>
    <row r="13" spans="1:17" x14ac:dyDescent="0.3">
      <c r="A13" s="52" t="s">
        <v>430</v>
      </c>
      <c r="B13" s="57"/>
      <c r="C13" s="57"/>
      <c r="D13" s="57"/>
      <c r="E13" s="57"/>
      <c r="F13" s="57"/>
      <c r="G13" s="57"/>
      <c r="H13" s="57"/>
      <c r="I13" s="57"/>
      <c r="J13" s="58"/>
      <c r="K13" s="49"/>
      <c r="L13" s="49"/>
    </row>
    <row r="14" spans="1:17" x14ac:dyDescent="0.3">
      <c r="A14" s="50"/>
      <c r="B14" s="49"/>
      <c r="C14" s="49"/>
      <c r="D14" s="49"/>
      <c r="E14" s="49"/>
      <c r="F14" s="49"/>
      <c r="G14" s="49"/>
      <c r="H14" s="49"/>
      <c r="I14" s="49"/>
      <c r="J14" s="51"/>
      <c r="K14" s="49"/>
      <c r="L14" s="49"/>
    </row>
    <row r="15" spans="1:17" ht="15" thickBot="1" x14ac:dyDescent="0.35">
      <c r="A15" s="59" t="s">
        <v>442</v>
      </c>
      <c r="B15" s="60"/>
      <c r="C15" s="60"/>
      <c r="D15" s="60"/>
      <c r="E15" s="60"/>
      <c r="F15" s="60"/>
      <c r="G15" s="60"/>
      <c r="H15" s="60"/>
      <c r="I15" s="60"/>
      <c r="J15" s="61"/>
      <c r="K15" s="49"/>
      <c r="L15" s="49"/>
    </row>
    <row r="16" spans="1:17" x14ac:dyDescent="0.3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</row>
    <row r="17" spans="1:14" ht="15" thickBot="1" x14ac:dyDescent="0.3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</row>
    <row r="18" spans="1:14" x14ac:dyDescent="0.3">
      <c r="A18" s="62" t="s">
        <v>446</v>
      </c>
      <c r="B18" s="47"/>
      <c r="C18" s="47"/>
      <c r="D18" s="47"/>
      <c r="E18" s="47"/>
      <c r="F18" s="47"/>
      <c r="G18" s="47"/>
      <c r="H18" s="47"/>
      <c r="I18" s="47"/>
      <c r="J18" s="48"/>
      <c r="K18" s="49"/>
      <c r="L18" s="49"/>
    </row>
    <row r="19" spans="1:14" x14ac:dyDescent="0.3">
      <c r="A19" s="49"/>
      <c r="B19" s="49"/>
      <c r="C19" s="49"/>
      <c r="D19" s="49"/>
      <c r="E19" s="49"/>
      <c r="F19" s="49"/>
      <c r="G19" s="49"/>
      <c r="H19" s="49"/>
      <c r="I19" s="49"/>
      <c r="J19" s="51"/>
      <c r="K19" s="49"/>
      <c r="L19" s="49"/>
    </row>
    <row r="20" spans="1:14" x14ac:dyDescent="0.3">
      <c r="A20" s="50" t="s">
        <v>447</v>
      </c>
      <c r="B20" s="49"/>
      <c r="C20" s="49"/>
      <c r="D20" s="49"/>
      <c r="E20" s="49"/>
      <c r="F20" s="49"/>
      <c r="G20" s="49"/>
      <c r="H20" s="49"/>
      <c r="I20" s="49"/>
      <c r="J20" s="51"/>
      <c r="K20" s="49"/>
      <c r="L20" s="49"/>
    </row>
    <row r="21" spans="1:14" x14ac:dyDescent="0.3">
      <c r="A21" s="53" t="s">
        <v>431</v>
      </c>
      <c r="B21" s="54" t="s">
        <v>432</v>
      </c>
      <c r="C21" s="54" t="s">
        <v>433</v>
      </c>
      <c r="D21" s="54" t="s">
        <v>124</v>
      </c>
      <c r="E21" s="54" t="s">
        <v>434</v>
      </c>
      <c r="F21" s="63" t="s">
        <v>435</v>
      </c>
      <c r="G21" s="49"/>
      <c r="H21" s="49"/>
      <c r="I21" s="49"/>
      <c r="J21" s="51"/>
      <c r="K21" s="49"/>
      <c r="L21" s="49"/>
    </row>
    <row r="22" spans="1:14" x14ac:dyDescent="0.3">
      <c r="A22" s="53" t="s">
        <v>436</v>
      </c>
      <c r="B22" s="54" t="s">
        <v>437</v>
      </c>
      <c r="C22" s="54">
        <v>50</v>
      </c>
      <c r="D22" s="54" t="s">
        <v>438</v>
      </c>
      <c r="E22" s="54" t="s">
        <v>439</v>
      </c>
      <c r="F22" s="63" t="s">
        <v>440</v>
      </c>
      <c r="G22" s="49"/>
      <c r="H22" s="49"/>
      <c r="I22" s="49"/>
      <c r="J22" s="51"/>
      <c r="K22" s="49"/>
      <c r="L22" s="49"/>
    </row>
    <row r="23" spans="1:14" x14ac:dyDescent="0.3">
      <c r="A23" s="53"/>
      <c r="B23" s="54"/>
      <c r="C23" s="54"/>
      <c r="D23" s="54"/>
      <c r="E23" s="54"/>
      <c r="F23" s="49" t="s">
        <v>441</v>
      </c>
      <c r="G23" s="49"/>
      <c r="H23" s="49"/>
      <c r="I23" s="49"/>
      <c r="J23" s="51"/>
      <c r="K23" s="49"/>
      <c r="L23" s="49"/>
    </row>
    <row r="24" spans="1:14" x14ac:dyDescent="0.3">
      <c r="A24" s="50"/>
      <c r="B24" s="49"/>
      <c r="C24" s="49"/>
      <c r="D24" s="49"/>
      <c r="E24" s="49"/>
      <c r="F24" s="49"/>
      <c r="G24" s="49"/>
      <c r="H24" s="49"/>
      <c r="I24" s="49"/>
      <c r="J24" s="51"/>
      <c r="K24" s="49"/>
      <c r="L24" s="49"/>
    </row>
    <row r="25" spans="1:14" ht="15" thickBot="1" x14ac:dyDescent="0.35">
      <c r="A25" s="64"/>
      <c r="B25" s="65"/>
      <c r="C25" s="65"/>
      <c r="D25" s="65"/>
      <c r="E25" s="65"/>
      <c r="F25" s="65"/>
      <c r="G25" s="65"/>
      <c r="H25" s="65"/>
      <c r="I25" s="65"/>
      <c r="J25" s="66"/>
      <c r="K25" s="49"/>
      <c r="L25" s="49"/>
    </row>
    <row r="26" spans="1:14" x14ac:dyDescent="0.3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1:14" x14ac:dyDescent="0.3">
      <c r="A27" s="75" t="s">
        <v>626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1:14" ht="15" thickBot="1" x14ac:dyDescent="0.35">
      <c r="A28" s="86" t="s">
        <v>479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</row>
    <row r="29" spans="1:14" x14ac:dyDescent="0.3">
      <c r="A29" s="124" t="s">
        <v>448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6"/>
      <c r="N29" s="127"/>
    </row>
    <row r="30" spans="1:14" x14ac:dyDescent="0.3">
      <c r="A30" s="76" t="s">
        <v>419</v>
      </c>
      <c r="B30" s="1" t="s">
        <v>36</v>
      </c>
      <c r="C30" s="1" t="s">
        <v>418</v>
      </c>
      <c r="D30" s="1" t="s">
        <v>482</v>
      </c>
      <c r="E30" s="1" t="s">
        <v>481</v>
      </c>
      <c r="F30" s="1" t="s">
        <v>420</v>
      </c>
      <c r="G30" s="1" t="s">
        <v>449</v>
      </c>
      <c r="H30" s="1" t="s">
        <v>421</v>
      </c>
      <c r="I30" s="1" t="s">
        <v>422</v>
      </c>
      <c r="J30" s="1" t="s">
        <v>450</v>
      </c>
      <c r="K30" s="1" t="s">
        <v>451</v>
      </c>
      <c r="L30" s="1" t="s">
        <v>452</v>
      </c>
      <c r="M30" s="77" t="s">
        <v>453</v>
      </c>
      <c r="N30" s="78" t="s">
        <v>125</v>
      </c>
    </row>
    <row r="31" spans="1:14" x14ac:dyDescent="0.3">
      <c r="A31" s="76">
        <v>1</v>
      </c>
      <c r="B31" s="1" t="s">
        <v>203</v>
      </c>
      <c r="C31" s="1" t="s">
        <v>454</v>
      </c>
      <c r="D31" s="19">
        <v>45864</v>
      </c>
      <c r="E31" s="19">
        <v>45840</v>
      </c>
      <c r="F31" s="1" t="s">
        <v>128</v>
      </c>
      <c r="G31" s="1" t="s">
        <v>455</v>
      </c>
      <c r="H31" s="1">
        <v>3000</v>
      </c>
      <c r="I31" s="1">
        <v>1</v>
      </c>
      <c r="J31" s="1">
        <v>3000</v>
      </c>
      <c r="K31" s="1" t="s">
        <v>456</v>
      </c>
      <c r="L31" s="1" t="s">
        <v>457</v>
      </c>
      <c r="M31" s="77">
        <v>45864.625</v>
      </c>
      <c r="N31" s="78" t="s">
        <v>458</v>
      </c>
    </row>
    <row r="32" spans="1:14" x14ac:dyDescent="0.3">
      <c r="A32" s="76">
        <v>2</v>
      </c>
      <c r="B32" s="1" t="s">
        <v>203</v>
      </c>
      <c r="C32" s="1" t="s">
        <v>454</v>
      </c>
      <c r="D32" s="19">
        <v>45864</v>
      </c>
      <c r="E32" s="19">
        <v>45841</v>
      </c>
      <c r="F32" s="1" t="s">
        <v>459</v>
      </c>
      <c r="G32" s="1" t="s">
        <v>460</v>
      </c>
      <c r="H32" s="1">
        <v>40</v>
      </c>
      <c r="I32" s="1">
        <v>1</v>
      </c>
      <c r="J32" s="1">
        <v>40</v>
      </c>
      <c r="K32" s="1" t="s">
        <v>461</v>
      </c>
      <c r="L32" s="1" t="s">
        <v>462</v>
      </c>
      <c r="M32" s="77"/>
      <c r="N32" s="78" t="s">
        <v>458</v>
      </c>
    </row>
    <row r="33" spans="1:14" ht="15" thickBot="1" x14ac:dyDescent="0.35">
      <c r="A33" s="79">
        <v>3</v>
      </c>
      <c r="B33" s="80" t="s">
        <v>200</v>
      </c>
      <c r="C33" s="80" t="s">
        <v>463</v>
      </c>
      <c r="D33" s="81">
        <v>45864</v>
      </c>
      <c r="E33" s="81">
        <v>45842</v>
      </c>
      <c r="F33" s="80" t="s">
        <v>464</v>
      </c>
      <c r="G33" s="80" t="s">
        <v>465</v>
      </c>
      <c r="H33" s="80">
        <v>10</v>
      </c>
      <c r="I33" s="80">
        <v>5</v>
      </c>
      <c r="J33" s="80">
        <v>50</v>
      </c>
      <c r="K33" s="80" t="s">
        <v>466</v>
      </c>
      <c r="L33" s="80" t="s">
        <v>462</v>
      </c>
      <c r="M33" s="82"/>
      <c r="N33" s="83" t="s">
        <v>467</v>
      </c>
    </row>
    <row r="34" spans="1:1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77"/>
      <c r="N34" s="1"/>
    </row>
    <row r="35" spans="1:1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77"/>
      <c r="N35" s="1"/>
    </row>
    <row r="36" spans="1:14" ht="15" thickBot="1" x14ac:dyDescent="0.35">
      <c r="A36" s="75" t="s">
        <v>627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77"/>
      <c r="N36" s="1"/>
    </row>
    <row r="37" spans="1:14" ht="15" thickBot="1" x14ac:dyDescent="0.35">
      <c r="A37" s="128" t="s">
        <v>468</v>
      </c>
      <c r="B37" s="129"/>
      <c r="C37" s="129"/>
      <c r="D37" s="129"/>
      <c r="E37" s="129"/>
      <c r="F37" s="129"/>
      <c r="G37" s="130"/>
      <c r="H37" s="49"/>
      <c r="I37" s="49"/>
      <c r="J37" s="49"/>
      <c r="K37" s="49"/>
      <c r="L37" s="49"/>
      <c r="M37" s="49"/>
      <c r="N37" s="49"/>
    </row>
    <row r="38" spans="1:14" x14ac:dyDescent="0.3">
      <c r="A38" s="124" t="s">
        <v>448</v>
      </c>
      <c r="B38" s="125"/>
      <c r="C38" s="125"/>
      <c r="D38" s="125"/>
      <c r="E38" s="125"/>
      <c r="F38" s="125"/>
      <c r="G38" s="127"/>
      <c r="H38" s="49"/>
      <c r="I38" s="49"/>
      <c r="J38" s="49"/>
      <c r="K38" s="49"/>
      <c r="L38" s="49"/>
      <c r="M38" s="49"/>
      <c r="N38" s="49"/>
    </row>
    <row r="39" spans="1:14" x14ac:dyDescent="0.3">
      <c r="A39" s="76" t="s">
        <v>469</v>
      </c>
      <c r="B39" s="1" t="s">
        <v>36</v>
      </c>
      <c r="C39" s="1" t="s">
        <v>470</v>
      </c>
      <c r="D39" s="1" t="s">
        <v>471</v>
      </c>
      <c r="E39" s="1" t="s">
        <v>472</v>
      </c>
      <c r="F39" s="1"/>
      <c r="G39" s="78"/>
      <c r="H39" s="49"/>
      <c r="I39" s="49"/>
      <c r="J39" s="49"/>
      <c r="K39" s="49"/>
      <c r="L39" s="49"/>
      <c r="M39" s="49"/>
      <c r="N39" s="49"/>
    </row>
    <row r="40" spans="1:14" x14ac:dyDescent="0.3">
      <c r="A40" s="76">
        <v>100</v>
      </c>
      <c r="B40" s="1" t="s">
        <v>203</v>
      </c>
      <c r="C40" s="84" t="s">
        <v>473</v>
      </c>
      <c r="D40" s="19" t="s">
        <v>459</v>
      </c>
      <c r="E40" s="1">
        <v>300</v>
      </c>
      <c r="F40" s="1"/>
      <c r="G40" s="78"/>
      <c r="H40" s="49"/>
      <c r="I40" s="49"/>
      <c r="J40" s="49"/>
      <c r="K40" s="49"/>
      <c r="L40" s="49"/>
      <c r="M40" s="49"/>
      <c r="N40" s="49"/>
    </row>
    <row r="41" spans="1:14" x14ac:dyDescent="0.3">
      <c r="A41" s="76">
        <v>100</v>
      </c>
      <c r="B41" s="1" t="s">
        <v>203</v>
      </c>
      <c r="C41" s="84" t="s">
        <v>473</v>
      </c>
      <c r="D41" s="19" t="s">
        <v>127</v>
      </c>
      <c r="E41" s="1">
        <v>3000</v>
      </c>
      <c r="F41" s="1"/>
      <c r="G41" s="78"/>
      <c r="H41" s="49"/>
      <c r="I41" s="49"/>
      <c r="J41" s="49"/>
      <c r="K41" s="49"/>
      <c r="L41" s="49"/>
      <c r="M41" s="49"/>
      <c r="N41" s="49"/>
    </row>
    <row r="42" spans="1:14" ht="15" thickBot="1" x14ac:dyDescent="0.35">
      <c r="A42" s="79">
        <v>101</v>
      </c>
      <c r="B42" s="80" t="s">
        <v>200</v>
      </c>
      <c r="C42" s="85" t="s">
        <v>473</v>
      </c>
      <c r="D42" s="81" t="s">
        <v>127</v>
      </c>
      <c r="E42" s="80">
        <v>5000</v>
      </c>
      <c r="F42" s="80"/>
      <c r="G42" s="83"/>
      <c r="H42" s="49"/>
      <c r="I42" s="49"/>
      <c r="J42" s="49"/>
      <c r="K42" s="49"/>
      <c r="L42" s="49"/>
      <c r="M42" s="49"/>
      <c r="N42" s="49"/>
    </row>
    <row r="43" spans="1:14" x14ac:dyDescent="0.3">
      <c r="A43" s="87" t="s">
        <v>474</v>
      </c>
      <c r="B43" s="1"/>
      <c r="C43" s="1"/>
      <c r="D43" s="1"/>
      <c r="E43" s="1"/>
      <c r="F43" s="1"/>
      <c r="G43" s="1"/>
      <c r="H43" s="49"/>
      <c r="I43" s="49"/>
      <c r="J43" s="49"/>
      <c r="K43" s="49"/>
      <c r="L43" s="49"/>
      <c r="M43" s="49"/>
      <c r="N43" s="49"/>
    </row>
    <row r="44" spans="1:14" x14ac:dyDescent="0.3">
      <c r="A44" s="1"/>
      <c r="B44" s="1"/>
      <c r="C44" s="1"/>
      <c r="D44" s="1"/>
      <c r="E44" s="1"/>
      <c r="F44" s="1"/>
      <c r="G44" s="1"/>
      <c r="H44" s="49"/>
      <c r="I44" s="49"/>
      <c r="J44" s="49"/>
      <c r="K44" s="49"/>
      <c r="L44" s="49"/>
      <c r="M44" s="49"/>
      <c r="N44" s="49"/>
    </row>
    <row r="45" spans="1:14" x14ac:dyDescent="0.3">
      <c r="A45" s="1"/>
      <c r="B45" s="1"/>
      <c r="C45" s="1"/>
      <c r="D45" s="1"/>
      <c r="E45" s="1"/>
      <c r="F45" s="1"/>
      <c r="G45" s="1"/>
      <c r="H45" s="49"/>
      <c r="I45" s="49"/>
      <c r="J45" s="49"/>
      <c r="K45" s="49"/>
      <c r="L45" s="49"/>
      <c r="M45" s="49"/>
      <c r="N45" s="49"/>
    </row>
    <row r="46" spans="1:14" ht="15" thickBot="1" x14ac:dyDescent="0.35">
      <c r="A46" s="75" t="s">
        <v>628</v>
      </c>
      <c r="B46" s="1" t="s">
        <v>480</v>
      </c>
      <c r="C46" s="1"/>
      <c r="D46" s="1"/>
      <c r="E46" s="1"/>
      <c r="F46" s="1"/>
      <c r="G46" s="1"/>
      <c r="H46" s="49"/>
      <c r="I46" s="49"/>
      <c r="J46" s="49"/>
      <c r="K46" s="49"/>
      <c r="L46" s="49"/>
      <c r="M46" s="49"/>
      <c r="N46" s="49"/>
    </row>
    <row r="47" spans="1:14" x14ac:dyDescent="0.3">
      <c r="A47" s="128" t="s">
        <v>475</v>
      </c>
      <c r="B47" s="129"/>
      <c r="C47" s="129"/>
      <c r="D47" s="129"/>
      <c r="E47" s="129"/>
      <c r="F47" s="130"/>
      <c r="G47" s="1"/>
      <c r="H47" s="1"/>
      <c r="I47" s="1"/>
      <c r="J47" s="1"/>
      <c r="K47" s="1"/>
      <c r="L47" s="1"/>
      <c r="M47" s="1"/>
      <c r="N47" s="1"/>
    </row>
    <row r="48" spans="1:14" x14ac:dyDescent="0.3">
      <c r="A48" s="131" t="s">
        <v>448</v>
      </c>
      <c r="B48" s="132"/>
      <c r="C48" s="132"/>
      <c r="D48" s="132"/>
      <c r="E48" s="132"/>
      <c r="F48" s="133"/>
      <c r="G48" s="1"/>
      <c r="H48" s="1"/>
      <c r="I48" s="1"/>
      <c r="J48" s="1"/>
      <c r="K48" s="1"/>
      <c r="L48" s="1"/>
      <c r="M48" s="1"/>
      <c r="N48" s="1"/>
    </row>
    <row r="49" spans="1:14" x14ac:dyDescent="0.3">
      <c r="A49" s="76" t="s">
        <v>469</v>
      </c>
      <c r="B49" s="1" t="s">
        <v>36</v>
      </c>
      <c r="C49" s="1" t="s">
        <v>470</v>
      </c>
      <c r="D49" s="1" t="s">
        <v>476</v>
      </c>
      <c r="E49" s="1" t="s">
        <v>477</v>
      </c>
      <c r="F49" s="78" t="s">
        <v>478</v>
      </c>
      <c r="G49" s="1"/>
      <c r="H49" s="1"/>
      <c r="I49" s="1"/>
      <c r="J49" s="1"/>
      <c r="K49" s="1"/>
      <c r="L49" s="1"/>
      <c r="M49" s="1"/>
      <c r="N49" s="1"/>
    </row>
    <row r="50" spans="1:14" x14ac:dyDescent="0.3">
      <c r="A50" s="76">
        <v>100</v>
      </c>
      <c r="B50" s="1" t="s">
        <v>203</v>
      </c>
      <c r="C50" s="84" t="s">
        <v>473</v>
      </c>
      <c r="D50" s="1">
        <v>1000</v>
      </c>
      <c r="E50" s="1">
        <v>0</v>
      </c>
      <c r="F50" s="78">
        <v>1000</v>
      </c>
      <c r="G50" s="1"/>
      <c r="H50" s="1"/>
      <c r="I50" s="1"/>
      <c r="J50" s="1"/>
      <c r="K50" s="1"/>
      <c r="L50" s="1"/>
      <c r="M50" s="1"/>
      <c r="N50" s="1"/>
    </row>
    <row r="51" spans="1:14" x14ac:dyDescent="0.3">
      <c r="A51" s="76">
        <v>101</v>
      </c>
      <c r="B51" s="1" t="s">
        <v>200</v>
      </c>
      <c r="C51" s="84" t="s">
        <v>473</v>
      </c>
      <c r="D51" s="1">
        <v>2000</v>
      </c>
      <c r="E51" s="1">
        <v>500</v>
      </c>
      <c r="F51" s="78">
        <v>1500</v>
      </c>
      <c r="G51" s="1"/>
      <c r="H51" s="1"/>
      <c r="I51" s="1"/>
      <c r="J51" s="1"/>
      <c r="K51" s="1"/>
      <c r="L51" s="1"/>
      <c r="M51" s="1"/>
      <c r="N51" s="1"/>
    </row>
    <row r="52" spans="1:14" ht="15" thickBot="1" x14ac:dyDescent="0.35">
      <c r="A52" s="79">
        <v>102</v>
      </c>
      <c r="B52" s="80" t="s">
        <v>208</v>
      </c>
      <c r="C52" s="85" t="s">
        <v>473</v>
      </c>
      <c r="D52" s="80">
        <v>1000</v>
      </c>
      <c r="E52" s="80">
        <v>200</v>
      </c>
      <c r="F52" s="83">
        <v>800</v>
      </c>
      <c r="G52" s="1"/>
      <c r="H52" s="1"/>
      <c r="I52" s="1"/>
      <c r="J52" s="1"/>
      <c r="K52" s="1"/>
      <c r="L52" s="1"/>
      <c r="M52" s="1"/>
      <c r="N52" s="1"/>
    </row>
    <row r="53" spans="1:14" x14ac:dyDescent="0.3">
      <c r="A53" s="7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</sheetData>
  <mergeCells count="5">
    <mergeCell ref="A29:N29"/>
    <mergeCell ref="A37:G37"/>
    <mergeCell ref="A38:G38"/>
    <mergeCell ref="A47:F47"/>
    <mergeCell ref="A48:F48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B68E-F306-4471-9776-5988D890F643}">
  <sheetPr>
    <tabColor rgb="FF00B0F0"/>
  </sheetPr>
  <dimension ref="A1:Q35"/>
  <sheetViews>
    <sheetView workbookViewId="0">
      <selection activeCell="F28" sqref="F28"/>
    </sheetView>
  </sheetViews>
  <sheetFormatPr defaultRowHeight="14.25" x14ac:dyDescent="0.2"/>
  <cols>
    <col min="1" max="1" width="21.625" style="1" customWidth="1"/>
    <col min="2" max="6" width="10.5" style="1" customWidth="1"/>
    <col min="7" max="7" width="17.5" style="1" bestFit="1" customWidth="1"/>
    <col min="8" max="8" width="10.5" style="1" customWidth="1"/>
    <col min="9" max="9" width="15.875" style="1" customWidth="1"/>
    <col min="10" max="10" width="11.25" style="1" bestFit="1" customWidth="1"/>
    <col min="11" max="11" width="10.5" style="1" customWidth="1"/>
    <col min="12" max="15" width="9" style="1"/>
    <col min="16" max="16" width="26.5" style="1" customWidth="1"/>
    <col min="17" max="16384" width="9" style="1"/>
  </cols>
  <sheetData>
    <row r="1" spans="1:17" x14ac:dyDescent="0.2">
      <c r="A1" s="27" t="s">
        <v>585</v>
      </c>
      <c r="N1" s="1" t="s">
        <v>136</v>
      </c>
      <c r="O1" s="1" t="s">
        <v>144</v>
      </c>
      <c r="P1" s="1" t="s">
        <v>139</v>
      </c>
    </row>
    <row r="2" spans="1:17" ht="42.75" x14ac:dyDescent="0.2">
      <c r="B2" s="1" t="s">
        <v>405</v>
      </c>
      <c r="C2" s="1" t="s">
        <v>405</v>
      </c>
      <c r="D2" s="1" t="s">
        <v>405</v>
      </c>
      <c r="E2" s="1" t="s">
        <v>405</v>
      </c>
      <c r="F2" s="1" t="s">
        <v>405</v>
      </c>
      <c r="G2" s="1" t="s">
        <v>405</v>
      </c>
      <c r="H2" s="2" t="s">
        <v>407</v>
      </c>
      <c r="I2" s="1" t="s">
        <v>405</v>
      </c>
      <c r="J2" s="2" t="s">
        <v>408</v>
      </c>
      <c r="K2" s="1" t="s">
        <v>405</v>
      </c>
      <c r="L2" s="1" t="s">
        <v>405</v>
      </c>
      <c r="O2" s="1" t="s">
        <v>141</v>
      </c>
      <c r="P2" s="1" t="s">
        <v>145</v>
      </c>
      <c r="Q2" s="1" t="s">
        <v>152</v>
      </c>
    </row>
    <row r="3" spans="1:17" x14ac:dyDescent="0.2">
      <c r="A3" s="5" t="s">
        <v>46</v>
      </c>
      <c r="B3" s="5" t="s">
        <v>147</v>
      </c>
      <c r="C3" s="5" t="s">
        <v>140</v>
      </c>
      <c r="D3" s="5" t="s">
        <v>135</v>
      </c>
      <c r="E3" s="23" t="s">
        <v>143</v>
      </c>
      <c r="F3" s="23" t="s">
        <v>146</v>
      </c>
      <c r="G3" s="23" t="s">
        <v>137</v>
      </c>
      <c r="H3" s="23" t="s">
        <v>406</v>
      </c>
      <c r="I3" s="8" t="s">
        <v>131</v>
      </c>
      <c r="J3" s="8" t="s">
        <v>138</v>
      </c>
      <c r="K3" s="8" t="s">
        <v>409</v>
      </c>
      <c r="L3" s="8" t="s">
        <v>64</v>
      </c>
      <c r="O3" s="1" t="s">
        <v>142</v>
      </c>
      <c r="P3" s="1" t="s">
        <v>145</v>
      </c>
    </row>
    <row r="4" spans="1:17" x14ac:dyDescent="0.2">
      <c r="H4" s="1" t="s">
        <v>149</v>
      </c>
      <c r="I4" s="1">
        <v>2</v>
      </c>
      <c r="J4" s="1">
        <v>20</v>
      </c>
      <c r="K4" s="1">
        <f>I4*J4</f>
        <v>40</v>
      </c>
      <c r="O4" s="15" t="s">
        <v>148</v>
      </c>
      <c r="P4" s="15" t="s">
        <v>149</v>
      </c>
    </row>
    <row r="5" spans="1:17" x14ac:dyDescent="0.2">
      <c r="H5" s="1" t="s">
        <v>150</v>
      </c>
      <c r="O5" s="15" t="s">
        <v>148</v>
      </c>
      <c r="P5" s="15" t="s">
        <v>150</v>
      </c>
    </row>
    <row r="6" spans="1:17" x14ac:dyDescent="0.2">
      <c r="O6" s="15" t="s">
        <v>148</v>
      </c>
      <c r="P6" s="15" t="s">
        <v>151</v>
      </c>
    </row>
    <row r="7" spans="1:17" x14ac:dyDescent="0.2">
      <c r="O7" s="1" t="s">
        <v>644</v>
      </c>
      <c r="P7" s="1" t="s">
        <v>653</v>
      </c>
    </row>
    <row r="8" spans="1:17" x14ac:dyDescent="0.2">
      <c r="O8" s="1" t="s">
        <v>645</v>
      </c>
      <c r="P8" s="1" t="s">
        <v>654</v>
      </c>
    </row>
    <row r="9" spans="1:17" x14ac:dyDescent="0.2">
      <c r="O9" s="1" t="s">
        <v>646</v>
      </c>
      <c r="P9" s="1" t="s">
        <v>655</v>
      </c>
    </row>
    <row r="10" spans="1:17" x14ac:dyDescent="0.2">
      <c r="A10" s="27" t="s">
        <v>635</v>
      </c>
      <c r="H10" s="88" t="s">
        <v>635</v>
      </c>
      <c r="I10" s="12"/>
      <c r="O10" s="1" t="s">
        <v>647</v>
      </c>
      <c r="P10" s="1" t="s">
        <v>656</v>
      </c>
    </row>
    <row r="11" spans="1:17" x14ac:dyDescent="0.2">
      <c r="A11" s="5" t="s">
        <v>631</v>
      </c>
      <c r="B11" s="5" t="s">
        <v>37</v>
      </c>
      <c r="C11" s="5" t="s">
        <v>632</v>
      </c>
      <c r="D11" s="5" t="s">
        <v>633</v>
      </c>
      <c r="E11" s="5" t="s">
        <v>634</v>
      </c>
      <c r="H11" s="5" t="s">
        <v>631</v>
      </c>
      <c r="I11" s="5" t="s">
        <v>37</v>
      </c>
      <c r="J11" s="5" t="s">
        <v>632</v>
      </c>
      <c r="K11" s="5" t="s">
        <v>633</v>
      </c>
      <c r="L11" s="5" t="s">
        <v>634</v>
      </c>
      <c r="O11" s="1" t="s">
        <v>648</v>
      </c>
      <c r="P11" s="1" t="s">
        <v>657</v>
      </c>
    </row>
    <row r="12" spans="1:17" x14ac:dyDescent="0.2">
      <c r="A12" s="1" t="s">
        <v>226</v>
      </c>
      <c r="B12" s="1" t="s">
        <v>200</v>
      </c>
      <c r="C12" s="1">
        <v>991.5</v>
      </c>
      <c r="D12" s="1" t="s">
        <v>629</v>
      </c>
      <c r="E12" s="1" t="s">
        <v>630</v>
      </c>
      <c r="H12" s="1" t="s">
        <v>226</v>
      </c>
      <c r="I12" s="1" t="s">
        <v>126</v>
      </c>
      <c r="J12" s="1">
        <v>1768.69</v>
      </c>
      <c r="K12" s="1" t="s">
        <v>642</v>
      </c>
      <c r="L12" s="1" t="s">
        <v>643</v>
      </c>
      <c r="O12" s="1" t="s">
        <v>649</v>
      </c>
      <c r="P12" s="1" t="s">
        <v>658</v>
      </c>
    </row>
    <row r="13" spans="1:17" x14ac:dyDescent="0.2">
      <c r="A13" s="1" t="s">
        <v>226</v>
      </c>
      <c r="B13" s="1" t="s">
        <v>203</v>
      </c>
      <c r="C13" s="1">
        <v>688.9</v>
      </c>
      <c r="D13" s="1" t="s">
        <v>629</v>
      </c>
      <c r="E13" s="1" t="s">
        <v>630</v>
      </c>
      <c r="H13" s="1" t="s">
        <v>226</v>
      </c>
      <c r="I13" s="1" t="s">
        <v>204</v>
      </c>
      <c r="J13" s="1">
        <v>5877.3</v>
      </c>
      <c r="K13" s="1" t="s">
        <v>642</v>
      </c>
      <c r="L13" s="1" t="s">
        <v>643</v>
      </c>
      <c r="O13" s="1" t="s">
        <v>650</v>
      </c>
      <c r="P13" s="1" t="s">
        <v>659</v>
      </c>
    </row>
    <row r="14" spans="1:17" x14ac:dyDescent="0.2">
      <c r="A14" s="1" t="s">
        <v>226</v>
      </c>
      <c r="B14" s="1" t="s">
        <v>205</v>
      </c>
      <c r="C14" s="1">
        <v>934.1</v>
      </c>
      <c r="D14" s="1" t="s">
        <v>629</v>
      </c>
      <c r="E14" s="1" t="s">
        <v>630</v>
      </c>
      <c r="H14" s="1" t="s">
        <v>226</v>
      </c>
      <c r="I14" s="1" t="s">
        <v>209</v>
      </c>
      <c r="J14" s="1">
        <v>1036.2</v>
      </c>
      <c r="K14" s="1" t="s">
        <v>642</v>
      </c>
      <c r="L14" s="1" t="s">
        <v>643</v>
      </c>
      <c r="O14" s="1" t="s">
        <v>651</v>
      </c>
      <c r="P14" s="1" t="s">
        <v>660</v>
      </c>
    </row>
    <row r="15" spans="1:17" x14ac:dyDescent="0.2">
      <c r="A15" s="1" t="s">
        <v>226</v>
      </c>
      <c r="B15" s="1" t="s">
        <v>208</v>
      </c>
      <c r="C15" s="1">
        <v>1053.4000000000001</v>
      </c>
      <c r="D15" s="1" t="s">
        <v>629</v>
      </c>
      <c r="E15" s="1" t="s">
        <v>630</v>
      </c>
      <c r="H15" s="1" t="s">
        <v>226</v>
      </c>
      <c r="I15" s="1" t="s">
        <v>211</v>
      </c>
      <c r="J15" s="1">
        <v>2514.4</v>
      </c>
      <c r="K15" s="1" t="s">
        <v>642</v>
      </c>
      <c r="L15" s="1" t="s">
        <v>643</v>
      </c>
      <c r="O15" s="1" t="s">
        <v>652</v>
      </c>
      <c r="P15" s="1" t="s">
        <v>661</v>
      </c>
    </row>
    <row r="16" spans="1:17" x14ac:dyDescent="0.2">
      <c r="A16" s="1" t="s">
        <v>226</v>
      </c>
      <c r="B16" s="1" t="s">
        <v>206</v>
      </c>
      <c r="C16" s="1">
        <v>614.6</v>
      </c>
      <c r="D16" s="1" t="s">
        <v>629</v>
      </c>
      <c r="E16" s="1" t="s">
        <v>630</v>
      </c>
      <c r="H16" s="1" t="s">
        <v>226</v>
      </c>
      <c r="I16" s="1" t="s">
        <v>200</v>
      </c>
      <c r="J16" s="1">
        <v>704.25</v>
      </c>
      <c r="K16" s="1" t="s">
        <v>642</v>
      </c>
      <c r="L16" s="1" t="s">
        <v>643</v>
      </c>
    </row>
    <row r="17" spans="1:12" x14ac:dyDescent="0.2">
      <c r="A17" s="1" t="s">
        <v>226</v>
      </c>
      <c r="B17" s="1" t="s">
        <v>214</v>
      </c>
      <c r="C17" s="1">
        <v>458.8</v>
      </c>
      <c r="D17" s="1" t="s">
        <v>629</v>
      </c>
      <c r="E17" s="1" t="s">
        <v>630</v>
      </c>
      <c r="H17" s="1" t="s">
        <v>226</v>
      </c>
      <c r="I17" s="1" t="s">
        <v>202</v>
      </c>
      <c r="J17" s="1">
        <v>722.4</v>
      </c>
      <c r="K17" s="1" t="s">
        <v>642</v>
      </c>
      <c r="L17" s="1" t="s">
        <v>643</v>
      </c>
    </row>
    <row r="18" spans="1:12" x14ac:dyDescent="0.2">
      <c r="A18" s="1" t="s">
        <v>226</v>
      </c>
      <c r="B18" s="1" t="s">
        <v>199</v>
      </c>
      <c r="C18" s="1">
        <v>735.1</v>
      </c>
      <c r="D18" s="1" t="s">
        <v>629</v>
      </c>
      <c r="E18" s="1" t="s">
        <v>630</v>
      </c>
      <c r="H18" s="1" t="s">
        <v>226</v>
      </c>
      <c r="I18" s="1" t="s">
        <v>206</v>
      </c>
      <c r="J18" s="1">
        <v>1403.95</v>
      </c>
      <c r="K18" s="1" t="s">
        <v>642</v>
      </c>
      <c r="L18" s="1" t="s">
        <v>643</v>
      </c>
    </row>
    <row r="19" spans="1:12" x14ac:dyDescent="0.2">
      <c r="A19" s="1" t="s">
        <v>226</v>
      </c>
      <c r="B19" s="1" t="s">
        <v>212</v>
      </c>
      <c r="C19" s="1">
        <v>878.3</v>
      </c>
      <c r="D19" s="1" t="s">
        <v>629</v>
      </c>
      <c r="E19" s="1" t="s">
        <v>630</v>
      </c>
      <c r="H19" s="1" t="s">
        <v>226</v>
      </c>
      <c r="I19" s="1" t="s">
        <v>210</v>
      </c>
      <c r="J19" s="1">
        <v>1052.3699999999999</v>
      </c>
      <c r="K19" s="1" t="s">
        <v>642</v>
      </c>
      <c r="L19" s="1" t="s">
        <v>643</v>
      </c>
    </row>
    <row r="20" spans="1:12" x14ac:dyDescent="0.2">
      <c r="A20" s="1" t="s">
        <v>226</v>
      </c>
      <c r="B20" s="1" t="s">
        <v>202</v>
      </c>
      <c r="C20" s="1">
        <v>822.7</v>
      </c>
      <c r="D20" s="1" t="s">
        <v>629</v>
      </c>
      <c r="E20" s="1" t="s">
        <v>630</v>
      </c>
      <c r="H20" s="1" t="s">
        <v>226</v>
      </c>
      <c r="I20" s="1">
        <v>468</v>
      </c>
      <c r="J20" s="1">
        <v>2440</v>
      </c>
      <c r="K20" s="1" t="s">
        <v>642</v>
      </c>
      <c r="L20" s="1" t="s">
        <v>643</v>
      </c>
    </row>
    <row r="21" spans="1:12" x14ac:dyDescent="0.2">
      <c r="A21" s="1" t="s">
        <v>226</v>
      </c>
      <c r="B21" s="1" t="s">
        <v>195</v>
      </c>
      <c r="C21" s="1">
        <v>789.3</v>
      </c>
      <c r="D21" s="1" t="s">
        <v>629</v>
      </c>
      <c r="E21" s="1" t="s">
        <v>630</v>
      </c>
      <c r="H21" s="1" t="s">
        <v>226</v>
      </c>
      <c r="I21" s="1" t="s">
        <v>194</v>
      </c>
      <c r="J21" s="1">
        <v>965.4</v>
      </c>
      <c r="K21" s="1" t="s">
        <v>642</v>
      </c>
      <c r="L21" s="1" t="s">
        <v>643</v>
      </c>
    </row>
    <row r="22" spans="1:12" x14ac:dyDescent="0.2">
      <c r="A22" s="1" t="s">
        <v>226</v>
      </c>
      <c r="B22" s="1" t="s">
        <v>216</v>
      </c>
      <c r="C22" s="1">
        <v>598.6</v>
      </c>
      <c r="D22" s="1" t="s">
        <v>629</v>
      </c>
      <c r="E22" s="1" t="s">
        <v>630</v>
      </c>
      <c r="H22" s="1" t="s">
        <v>226</v>
      </c>
      <c r="I22" s="1" t="s">
        <v>203</v>
      </c>
      <c r="J22" s="1">
        <v>1716.05</v>
      </c>
      <c r="K22" s="1" t="s">
        <v>642</v>
      </c>
      <c r="L22" s="1" t="s">
        <v>643</v>
      </c>
    </row>
    <row r="23" spans="1:12" x14ac:dyDescent="0.2">
      <c r="A23" s="1" t="s">
        <v>226</v>
      </c>
      <c r="B23" s="1" t="s">
        <v>207</v>
      </c>
      <c r="C23" s="1">
        <v>548.79999999999995</v>
      </c>
      <c r="D23" s="1" t="s">
        <v>629</v>
      </c>
      <c r="E23" s="1" t="s">
        <v>630</v>
      </c>
      <c r="H23" s="1" t="s">
        <v>226</v>
      </c>
      <c r="I23" s="1" t="s">
        <v>208</v>
      </c>
      <c r="J23" s="1">
        <v>1504.11</v>
      </c>
      <c r="K23" s="1" t="s">
        <v>642</v>
      </c>
      <c r="L23" s="1" t="s">
        <v>643</v>
      </c>
    </row>
    <row r="24" spans="1:12" x14ac:dyDescent="0.2">
      <c r="A24" s="1" t="s">
        <v>226</v>
      </c>
      <c r="B24" s="1" t="s">
        <v>209</v>
      </c>
      <c r="C24" s="1">
        <v>1152.5999999999999</v>
      </c>
      <c r="D24" s="1" t="s">
        <v>629</v>
      </c>
      <c r="E24" s="1" t="s">
        <v>630</v>
      </c>
      <c r="H24" s="1" t="s">
        <v>226</v>
      </c>
      <c r="I24" s="1" t="s">
        <v>205</v>
      </c>
      <c r="J24" s="1">
        <v>2387.15</v>
      </c>
      <c r="K24" s="1" t="s">
        <v>642</v>
      </c>
      <c r="L24" s="1" t="s">
        <v>643</v>
      </c>
    </row>
    <row r="25" spans="1:12" x14ac:dyDescent="0.2">
      <c r="A25" s="1" t="s">
        <v>226</v>
      </c>
      <c r="B25" s="1" t="s">
        <v>213</v>
      </c>
      <c r="C25" s="1">
        <v>713.9</v>
      </c>
      <c r="D25" s="1" t="s">
        <v>629</v>
      </c>
      <c r="E25" s="1" t="s">
        <v>630</v>
      </c>
      <c r="H25" s="1" t="s">
        <v>226</v>
      </c>
      <c r="I25" s="1" t="s">
        <v>199</v>
      </c>
      <c r="J25" s="1">
        <v>1138.8</v>
      </c>
      <c r="K25" s="1" t="s">
        <v>642</v>
      </c>
      <c r="L25" s="1" t="s">
        <v>643</v>
      </c>
    </row>
    <row r="26" spans="1:12" x14ac:dyDescent="0.2">
      <c r="A26" s="1" t="s">
        <v>226</v>
      </c>
      <c r="B26" s="1" t="s">
        <v>215</v>
      </c>
      <c r="C26" s="1">
        <v>768.6</v>
      </c>
      <c r="D26" s="1" t="s">
        <v>629</v>
      </c>
      <c r="E26" s="1" t="s">
        <v>630</v>
      </c>
      <c r="H26" s="1" t="s">
        <v>226</v>
      </c>
      <c r="I26" s="1" t="s">
        <v>214</v>
      </c>
      <c r="J26" s="1">
        <v>1031.6099999999999</v>
      </c>
      <c r="K26" s="1" t="s">
        <v>642</v>
      </c>
      <c r="L26" s="1" t="s">
        <v>643</v>
      </c>
    </row>
    <row r="27" spans="1:12" x14ac:dyDescent="0.2">
      <c r="A27" s="1" t="s">
        <v>226</v>
      </c>
      <c r="B27" s="1" t="s">
        <v>198</v>
      </c>
      <c r="C27" s="1">
        <v>782.1</v>
      </c>
      <c r="D27" s="1" t="s">
        <v>629</v>
      </c>
      <c r="E27" s="1" t="s">
        <v>630</v>
      </c>
      <c r="H27" s="1" t="s">
        <v>226</v>
      </c>
      <c r="I27" s="1" t="s">
        <v>215</v>
      </c>
      <c r="J27" s="1">
        <v>1251.4000000000001</v>
      </c>
      <c r="K27" s="1" t="s">
        <v>642</v>
      </c>
      <c r="L27" s="1" t="s">
        <v>643</v>
      </c>
    </row>
    <row r="28" spans="1:12" x14ac:dyDescent="0.2">
      <c r="A28" s="1" t="s">
        <v>226</v>
      </c>
      <c r="B28" s="1" t="s">
        <v>201</v>
      </c>
      <c r="C28" s="1">
        <v>691.2</v>
      </c>
      <c r="D28" s="1" t="s">
        <v>629</v>
      </c>
      <c r="E28" s="1" t="s">
        <v>630</v>
      </c>
      <c r="H28" s="1" t="s">
        <v>226</v>
      </c>
      <c r="I28" s="1" t="s">
        <v>197</v>
      </c>
      <c r="J28" s="1">
        <v>862.92</v>
      </c>
      <c r="K28" s="1" t="s">
        <v>642</v>
      </c>
      <c r="L28" s="1" t="s">
        <v>643</v>
      </c>
    </row>
    <row r="29" spans="1:12" x14ac:dyDescent="0.2">
      <c r="A29" s="1" t="s">
        <v>226</v>
      </c>
      <c r="B29" s="1" t="s">
        <v>194</v>
      </c>
      <c r="C29" s="1">
        <v>452.3</v>
      </c>
      <c r="D29" s="1" t="s">
        <v>629</v>
      </c>
      <c r="E29" s="1" t="s">
        <v>630</v>
      </c>
      <c r="H29" s="1" t="s">
        <v>226</v>
      </c>
      <c r="I29" s="1" t="s">
        <v>198</v>
      </c>
      <c r="J29" s="1">
        <v>585.54999999999995</v>
      </c>
      <c r="K29" s="1" t="s">
        <v>642</v>
      </c>
      <c r="L29" s="1" t="s">
        <v>643</v>
      </c>
    </row>
    <row r="30" spans="1:12" x14ac:dyDescent="0.2">
      <c r="A30" s="1" t="s">
        <v>226</v>
      </c>
      <c r="B30" s="1" t="s">
        <v>196</v>
      </c>
      <c r="C30" s="1">
        <v>464.1</v>
      </c>
      <c r="D30" s="1" t="s">
        <v>629</v>
      </c>
      <c r="E30" s="1" t="s">
        <v>630</v>
      </c>
      <c r="H30" s="1" t="s">
        <v>226</v>
      </c>
      <c r="I30" s="1" t="s">
        <v>212</v>
      </c>
      <c r="J30" s="1">
        <v>4853.49</v>
      </c>
      <c r="K30" s="1" t="s">
        <v>642</v>
      </c>
      <c r="L30" s="1" t="s">
        <v>643</v>
      </c>
    </row>
    <row r="31" spans="1:12" x14ac:dyDescent="0.2">
      <c r="A31" s="1" t="s">
        <v>226</v>
      </c>
      <c r="B31" s="1" t="s">
        <v>217</v>
      </c>
      <c r="C31" s="1">
        <v>704.3</v>
      </c>
      <c r="D31" s="1" t="s">
        <v>629</v>
      </c>
      <c r="E31" s="1" t="s">
        <v>630</v>
      </c>
      <c r="H31" s="1" t="s">
        <v>226</v>
      </c>
      <c r="I31" s="1" t="s">
        <v>213</v>
      </c>
      <c r="J31" s="1">
        <v>751.31</v>
      </c>
      <c r="K31" s="1" t="s">
        <v>642</v>
      </c>
      <c r="L31" s="1" t="s">
        <v>643</v>
      </c>
    </row>
    <row r="32" spans="1:12" x14ac:dyDescent="0.2">
      <c r="A32" s="1" t="s">
        <v>226</v>
      </c>
      <c r="B32" s="1" t="s">
        <v>218</v>
      </c>
      <c r="C32" s="1">
        <v>131</v>
      </c>
      <c r="D32" s="1" t="s">
        <v>629</v>
      </c>
      <c r="E32" s="1" t="s">
        <v>630</v>
      </c>
    </row>
    <row r="33" spans="1:5" x14ac:dyDescent="0.2">
      <c r="A33" s="1" t="s">
        <v>226</v>
      </c>
      <c r="B33" s="1" t="s">
        <v>211</v>
      </c>
      <c r="C33" s="1">
        <v>592.79999999999995</v>
      </c>
      <c r="D33" s="1" t="s">
        <v>629</v>
      </c>
      <c r="E33" s="1" t="s">
        <v>630</v>
      </c>
    </row>
    <row r="34" spans="1:5" x14ac:dyDescent="0.2">
      <c r="A34" s="1" t="s">
        <v>226</v>
      </c>
      <c r="B34" s="1">
        <v>468</v>
      </c>
      <c r="C34" s="1">
        <v>694.9</v>
      </c>
      <c r="D34" s="1" t="s">
        <v>629</v>
      </c>
      <c r="E34" s="1" t="s">
        <v>630</v>
      </c>
    </row>
    <row r="35" spans="1:5" x14ac:dyDescent="0.2">
      <c r="A35" s="1" t="s">
        <v>226</v>
      </c>
      <c r="B35" s="1" t="s">
        <v>197</v>
      </c>
      <c r="C35" s="1">
        <v>434.7</v>
      </c>
      <c r="D35" s="1" t="s">
        <v>629</v>
      </c>
      <c r="E35" s="1" t="s">
        <v>630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F2DB9-8761-43CF-BA3F-F4EA4E25BB16}">
  <sheetPr>
    <tabColor rgb="FF00B0F0"/>
  </sheetPr>
  <dimension ref="A1:J44"/>
  <sheetViews>
    <sheetView topLeftCell="A10" workbookViewId="0">
      <selection activeCell="F10" sqref="F10"/>
    </sheetView>
  </sheetViews>
  <sheetFormatPr defaultRowHeight="20.25" customHeight="1" x14ac:dyDescent="0.3"/>
  <cols>
    <col min="1" max="1" width="20.5" style="4" bestFit="1" customWidth="1"/>
    <col min="2" max="2" width="9.625" style="4" bestFit="1" customWidth="1"/>
    <col min="3" max="3" width="13.125" style="4" customWidth="1"/>
    <col min="4" max="4" width="11.25" style="4" customWidth="1"/>
    <col min="5" max="5" width="15.125" style="4" customWidth="1"/>
    <col min="6" max="6" width="18.125" style="4" customWidth="1"/>
    <col min="7" max="8" width="21.25" style="4" bestFit="1" customWidth="1"/>
    <col min="9" max="9" width="14.125" customWidth="1"/>
    <col min="10" max="10" width="10.75" customWidth="1"/>
  </cols>
  <sheetData>
    <row r="1" spans="1:10" ht="20.25" customHeight="1" x14ac:dyDescent="0.3">
      <c r="A1" s="41" t="s">
        <v>585</v>
      </c>
    </row>
    <row r="2" spans="1:10" ht="20.25" customHeight="1" x14ac:dyDescent="0.2">
      <c r="A2" s="1" t="s">
        <v>342</v>
      </c>
      <c r="B2" s="1" t="s">
        <v>342</v>
      </c>
      <c r="C2" s="1" t="s">
        <v>342</v>
      </c>
      <c r="D2" s="1" t="s">
        <v>342</v>
      </c>
      <c r="E2" s="1" t="s">
        <v>415</v>
      </c>
      <c r="F2" s="1" t="s">
        <v>385</v>
      </c>
      <c r="G2" s="1" t="s">
        <v>414</v>
      </c>
      <c r="H2" s="1" t="s">
        <v>414</v>
      </c>
      <c r="I2" s="1" t="s">
        <v>385</v>
      </c>
    </row>
    <row r="3" spans="1:10" ht="20.25" customHeight="1" x14ac:dyDescent="0.2">
      <c r="A3" s="11" t="s">
        <v>46</v>
      </c>
      <c r="B3" s="11" t="s">
        <v>410</v>
      </c>
      <c r="C3" s="11" t="s">
        <v>412</v>
      </c>
      <c r="D3" s="11" t="s">
        <v>6</v>
      </c>
      <c r="E3" s="11" t="s">
        <v>153</v>
      </c>
      <c r="F3" s="11" t="s">
        <v>224</v>
      </c>
      <c r="G3" s="23" t="s">
        <v>395</v>
      </c>
      <c r="H3" s="23" t="s">
        <v>413</v>
      </c>
      <c r="I3" s="11" t="s">
        <v>416</v>
      </c>
      <c r="J3" s="11" t="s">
        <v>639</v>
      </c>
    </row>
    <row r="4" spans="1:10" ht="20.25" customHeight="1" x14ac:dyDescent="0.2">
      <c r="A4" s="1" t="s">
        <v>315</v>
      </c>
      <c r="B4" s="19">
        <v>45870</v>
      </c>
      <c r="C4" s="1" t="s">
        <v>83</v>
      </c>
      <c r="D4" s="1">
        <v>100000</v>
      </c>
      <c r="E4" s="1">
        <v>20000</v>
      </c>
      <c r="F4" s="1">
        <f>D4-E4</f>
        <v>80000</v>
      </c>
      <c r="G4" s="1">
        <v>-100</v>
      </c>
      <c r="H4" s="1"/>
      <c r="I4" s="1">
        <f>G4+E4</f>
        <v>19900</v>
      </c>
      <c r="J4" s="1" t="s">
        <v>640</v>
      </c>
    </row>
    <row r="5" spans="1:10" ht="20.25" customHeight="1" x14ac:dyDescent="0.2">
      <c r="A5" s="1" t="s">
        <v>411</v>
      </c>
      <c r="B5" s="19">
        <v>45873</v>
      </c>
      <c r="C5" s="1" t="s">
        <v>84</v>
      </c>
      <c r="D5" s="1">
        <v>80000</v>
      </c>
      <c r="E5" s="1">
        <v>2000</v>
      </c>
      <c r="F5" s="1">
        <f>D5-E5</f>
        <v>78000</v>
      </c>
      <c r="G5" s="1">
        <v>1000</v>
      </c>
      <c r="H5" s="1"/>
      <c r="I5" s="1">
        <f>G5+E5</f>
        <v>3000</v>
      </c>
      <c r="J5" s="1" t="s">
        <v>153</v>
      </c>
    </row>
    <row r="6" spans="1:10" ht="20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0.25" customHeight="1" x14ac:dyDescent="0.3">
      <c r="C7" s="1"/>
      <c r="D7" s="1"/>
      <c r="E7" s="1"/>
      <c r="F7" s="1"/>
      <c r="G7" s="1"/>
      <c r="H7" s="1"/>
    </row>
    <row r="9" spans="1:10" ht="20.25" customHeight="1" x14ac:dyDescent="0.3">
      <c r="A9" s="41" t="s">
        <v>636</v>
      </c>
    </row>
    <row r="10" spans="1:10" ht="20.25" customHeight="1" x14ac:dyDescent="0.3">
      <c r="A10" s="11" t="s">
        <v>631</v>
      </c>
      <c r="B10" s="11" t="s">
        <v>37</v>
      </c>
      <c r="C10" s="11" t="s">
        <v>632</v>
      </c>
      <c r="D10" s="11" t="s">
        <v>633</v>
      </c>
      <c r="E10" s="11" t="s">
        <v>634</v>
      </c>
    </row>
    <row r="11" spans="1:10" ht="20.25" customHeight="1" x14ac:dyDescent="0.3">
      <c r="A11" s="1" t="s">
        <v>226</v>
      </c>
      <c r="B11" s="1">
        <v>468</v>
      </c>
      <c r="C11" s="1">
        <v>24392</v>
      </c>
      <c r="D11" s="1" t="s">
        <v>637</v>
      </c>
      <c r="E11" s="1" t="s">
        <v>638</v>
      </c>
    </row>
    <row r="12" spans="1:10" ht="20.25" customHeight="1" x14ac:dyDescent="0.3">
      <c r="A12" s="1" t="s">
        <v>226</v>
      </c>
      <c r="B12" s="1" t="s">
        <v>218</v>
      </c>
      <c r="C12" s="1">
        <v>5142</v>
      </c>
      <c r="D12" s="1" t="s">
        <v>637</v>
      </c>
      <c r="E12" s="1" t="s">
        <v>638</v>
      </c>
    </row>
    <row r="13" spans="1:10" ht="20.25" customHeight="1" x14ac:dyDescent="0.3">
      <c r="A13" s="1" t="s">
        <v>226</v>
      </c>
      <c r="B13" s="1" t="s">
        <v>194</v>
      </c>
      <c r="C13" s="1">
        <v>66316.899999999994</v>
      </c>
      <c r="D13" s="1" t="s">
        <v>637</v>
      </c>
      <c r="E13" s="1" t="s">
        <v>638</v>
      </c>
    </row>
    <row r="14" spans="1:10" ht="20.25" customHeight="1" x14ac:dyDescent="0.3">
      <c r="A14" s="1" t="s">
        <v>226</v>
      </c>
      <c r="B14" s="1" t="s">
        <v>212</v>
      </c>
      <c r="C14" s="1">
        <v>34577</v>
      </c>
      <c r="D14" s="1" t="s">
        <v>637</v>
      </c>
      <c r="E14" s="1" t="s">
        <v>638</v>
      </c>
    </row>
    <row r="15" spans="1:10" ht="20.25" customHeight="1" x14ac:dyDescent="0.3">
      <c r="A15" s="1" t="s">
        <v>226</v>
      </c>
      <c r="B15" s="1" t="s">
        <v>196</v>
      </c>
      <c r="C15" s="1">
        <v>43441.7</v>
      </c>
      <c r="D15" s="1" t="s">
        <v>637</v>
      </c>
      <c r="E15" s="1" t="s">
        <v>638</v>
      </c>
    </row>
    <row r="16" spans="1:10" ht="20.25" customHeight="1" x14ac:dyDescent="0.3">
      <c r="A16" s="1" t="s">
        <v>226</v>
      </c>
      <c r="B16" s="1" t="s">
        <v>195</v>
      </c>
      <c r="C16" s="1">
        <v>14614</v>
      </c>
      <c r="D16" s="1" t="s">
        <v>637</v>
      </c>
      <c r="E16" s="1" t="s">
        <v>638</v>
      </c>
    </row>
    <row r="17" spans="1:5" ht="20.25" customHeight="1" x14ac:dyDescent="0.3">
      <c r="A17" s="1" t="s">
        <v>226</v>
      </c>
      <c r="B17" s="1" t="s">
        <v>197</v>
      </c>
      <c r="C17" s="1">
        <v>30056.75</v>
      </c>
      <c r="D17" s="1" t="s">
        <v>637</v>
      </c>
      <c r="E17" s="1" t="s">
        <v>638</v>
      </c>
    </row>
    <row r="18" spans="1:5" ht="20.25" customHeight="1" x14ac:dyDescent="0.3">
      <c r="A18" s="1" t="s">
        <v>226</v>
      </c>
      <c r="B18" s="1" t="s">
        <v>217</v>
      </c>
      <c r="C18" s="1">
        <v>2116</v>
      </c>
      <c r="D18" s="1" t="s">
        <v>637</v>
      </c>
      <c r="E18" s="1" t="s">
        <v>638</v>
      </c>
    </row>
    <row r="19" spans="1:5" ht="20.25" customHeight="1" x14ac:dyDescent="0.3">
      <c r="A19" s="1" t="s">
        <v>226</v>
      </c>
      <c r="B19" s="1" t="s">
        <v>205</v>
      </c>
      <c r="C19" s="1">
        <v>29825.5</v>
      </c>
      <c r="D19" s="1" t="s">
        <v>637</v>
      </c>
      <c r="E19" s="1" t="s">
        <v>638</v>
      </c>
    </row>
    <row r="20" spans="1:5" ht="20.25" customHeight="1" x14ac:dyDescent="0.3">
      <c r="A20" s="1" t="s">
        <v>226</v>
      </c>
      <c r="B20" s="1" t="s">
        <v>200</v>
      </c>
      <c r="C20" s="1">
        <v>12488</v>
      </c>
      <c r="D20" s="1" t="s">
        <v>637</v>
      </c>
      <c r="E20" s="1" t="s">
        <v>638</v>
      </c>
    </row>
    <row r="21" spans="1:5" ht="20.25" customHeight="1" x14ac:dyDescent="0.3">
      <c r="A21" s="1" t="s">
        <v>226</v>
      </c>
      <c r="B21" s="1" t="s">
        <v>203</v>
      </c>
      <c r="C21" s="1">
        <v>20582.5</v>
      </c>
      <c r="D21" s="1" t="s">
        <v>637</v>
      </c>
      <c r="E21" s="1" t="s">
        <v>638</v>
      </c>
    </row>
    <row r="22" spans="1:5" ht="20.25" customHeight="1" x14ac:dyDescent="0.3">
      <c r="A22" s="1" t="s">
        <v>226</v>
      </c>
      <c r="B22" s="1" t="s">
        <v>214</v>
      </c>
      <c r="C22" s="1">
        <v>42565.25</v>
      </c>
      <c r="D22" s="1" t="s">
        <v>637</v>
      </c>
      <c r="E22" s="1" t="s">
        <v>638</v>
      </c>
    </row>
    <row r="23" spans="1:5" ht="20.25" customHeight="1" x14ac:dyDescent="0.3">
      <c r="A23" s="1" t="s">
        <v>226</v>
      </c>
      <c r="B23" s="1" t="s">
        <v>215</v>
      </c>
      <c r="C23" s="1">
        <v>18270</v>
      </c>
      <c r="D23" s="1" t="s">
        <v>637</v>
      </c>
      <c r="E23" s="1" t="s">
        <v>638</v>
      </c>
    </row>
    <row r="24" spans="1:5" ht="20.25" customHeight="1" x14ac:dyDescent="0.3">
      <c r="A24" s="1" t="s">
        <v>605</v>
      </c>
      <c r="B24" s="1" t="s">
        <v>203</v>
      </c>
      <c r="C24" s="1">
        <v>4928.12</v>
      </c>
      <c r="D24" s="1" t="s">
        <v>641</v>
      </c>
      <c r="E24" s="1" t="s">
        <v>630</v>
      </c>
    </row>
    <row r="25" spans="1:5" ht="20.25" customHeight="1" x14ac:dyDescent="0.3">
      <c r="A25" s="1" t="s">
        <v>605</v>
      </c>
      <c r="B25" s="1" t="s">
        <v>214</v>
      </c>
      <c r="C25" s="1">
        <v>3584</v>
      </c>
      <c r="D25" s="1" t="s">
        <v>641</v>
      </c>
      <c r="E25" s="1" t="s">
        <v>630</v>
      </c>
    </row>
    <row r="26" spans="1:5" ht="20.25" customHeight="1" x14ac:dyDescent="0.3">
      <c r="A26" s="1" t="s">
        <v>605</v>
      </c>
      <c r="B26" s="1" t="s">
        <v>204</v>
      </c>
      <c r="C26" s="1">
        <v>1350</v>
      </c>
      <c r="D26" s="1" t="s">
        <v>641</v>
      </c>
      <c r="E26" s="1" t="s">
        <v>630</v>
      </c>
    </row>
    <row r="27" spans="1:5" ht="20.25" customHeight="1" x14ac:dyDescent="0.3">
      <c r="A27" s="1" t="s">
        <v>605</v>
      </c>
      <c r="B27" s="1" t="s">
        <v>206</v>
      </c>
      <c r="C27" s="1">
        <v>30</v>
      </c>
      <c r="D27" s="1" t="s">
        <v>641</v>
      </c>
      <c r="E27" s="1" t="s">
        <v>630</v>
      </c>
    </row>
    <row r="28" spans="1:5" ht="20.25" customHeight="1" x14ac:dyDescent="0.3">
      <c r="A28" s="1" t="s">
        <v>605</v>
      </c>
      <c r="B28" s="1" t="s">
        <v>207</v>
      </c>
      <c r="C28" s="1">
        <v>325.60000000000002</v>
      </c>
      <c r="D28" s="1" t="s">
        <v>641</v>
      </c>
      <c r="E28" s="1" t="s">
        <v>630</v>
      </c>
    </row>
    <row r="29" spans="1:5" ht="20.25" customHeight="1" x14ac:dyDescent="0.3">
      <c r="A29" s="1" t="s">
        <v>605</v>
      </c>
      <c r="B29" s="1" t="s">
        <v>209</v>
      </c>
      <c r="C29" s="1">
        <v>4032.6</v>
      </c>
      <c r="D29" s="1" t="s">
        <v>641</v>
      </c>
      <c r="E29" s="1" t="s">
        <v>630</v>
      </c>
    </row>
    <row r="30" spans="1:5" ht="20.25" customHeight="1" x14ac:dyDescent="0.3">
      <c r="A30" s="1" t="s">
        <v>606</v>
      </c>
      <c r="B30" s="1" t="s">
        <v>202</v>
      </c>
      <c r="C30" s="1">
        <v>658.23</v>
      </c>
      <c r="D30" s="1" t="s">
        <v>641</v>
      </c>
      <c r="E30" s="1" t="s">
        <v>630</v>
      </c>
    </row>
    <row r="31" spans="1:5" ht="20.25" customHeight="1" x14ac:dyDescent="0.3">
      <c r="A31" s="1" t="s">
        <v>606</v>
      </c>
      <c r="B31" s="1" t="s">
        <v>126</v>
      </c>
      <c r="C31" s="1">
        <v>1170</v>
      </c>
      <c r="D31" s="1" t="s">
        <v>641</v>
      </c>
      <c r="E31" s="1" t="s">
        <v>630</v>
      </c>
    </row>
    <row r="32" spans="1:5" ht="20.25" customHeight="1" x14ac:dyDescent="0.3">
      <c r="A32" s="1" t="s">
        <v>606</v>
      </c>
      <c r="B32" s="1" t="s">
        <v>203</v>
      </c>
      <c r="C32" s="1">
        <v>-1627.26</v>
      </c>
      <c r="D32" s="1" t="s">
        <v>641</v>
      </c>
      <c r="E32" s="1" t="s">
        <v>630</v>
      </c>
    </row>
    <row r="33" spans="1:5" ht="20.25" customHeight="1" x14ac:dyDescent="0.3">
      <c r="A33" s="1" t="s">
        <v>606</v>
      </c>
      <c r="B33" s="1" t="s">
        <v>209</v>
      </c>
      <c r="C33" s="1">
        <v>36.630000000000003</v>
      </c>
      <c r="D33" s="1" t="s">
        <v>641</v>
      </c>
      <c r="E33" s="1" t="s">
        <v>630</v>
      </c>
    </row>
    <row r="34" spans="1:5" ht="20.25" customHeight="1" x14ac:dyDescent="0.3">
      <c r="A34" s="1" t="s">
        <v>606</v>
      </c>
      <c r="B34" s="1" t="s">
        <v>195</v>
      </c>
      <c r="C34" s="1">
        <v>3140</v>
      </c>
      <c r="D34" s="1" t="s">
        <v>641</v>
      </c>
      <c r="E34" s="1" t="s">
        <v>630</v>
      </c>
    </row>
    <row r="35" spans="1:5" ht="20.25" customHeight="1" x14ac:dyDescent="0.3">
      <c r="A35" s="1" t="s">
        <v>607</v>
      </c>
      <c r="B35" s="1">
        <v>468</v>
      </c>
      <c r="C35" s="1">
        <v>2253</v>
      </c>
      <c r="D35" s="1" t="s">
        <v>641</v>
      </c>
      <c r="E35" s="1" t="s">
        <v>630</v>
      </c>
    </row>
    <row r="36" spans="1:5" ht="20.25" customHeight="1" x14ac:dyDescent="0.3">
      <c r="A36" s="1" t="s">
        <v>607</v>
      </c>
      <c r="B36" s="1" t="s">
        <v>207</v>
      </c>
      <c r="C36" s="1">
        <v>247.2</v>
      </c>
      <c r="D36" s="1" t="s">
        <v>641</v>
      </c>
      <c r="E36" s="1" t="s">
        <v>630</v>
      </c>
    </row>
    <row r="37" spans="1:5" ht="20.25" customHeight="1" x14ac:dyDescent="0.3">
      <c r="A37" s="1" t="s">
        <v>607</v>
      </c>
      <c r="B37" s="1" t="s">
        <v>199</v>
      </c>
      <c r="C37" s="1">
        <v>1740</v>
      </c>
      <c r="D37" s="1" t="s">
        <v>641</v>
      </c>
      <c r="E37" s="1" t="s">
        <v>630</v>
      </c>
    </row>
    <row r="38" spans="1:5" ht="20.25" customHeight="1" x14ac:dyDescent="0.3">
      <c r="A38" s="1" t="s">
        <v>607</v>
      </c>
      <c r="B38" s="1" t="s">
        <v>208</v>
      </c>
      <c r="C38" s="1">
        <v>2428.63</v>
      </c>
      <c r="D38" s="1" t="s">
        <v>641</v>
      </c>
      <c r="E38" s="1" t="s">
        <v>630</v>
      </c>
    </row>
    <row r="39" spans="1:5" ht="20.25" customHeight="1" x14ac:dyDescent="0.3">
      <c r="A39" s="1" t="s">
        <v>607</v>
      </c>
      <c r="B39" s="1" t="s">
        <v>220</v>
      </c>
      <c r="C39" s="1">
        <v>73.63</v>
      </c>
      <c r="D39" s="1" t="s">
        <v>641</v>
      </c>
      <c r="E39" s="1" t="s">
        <v>630</v>
      </c>
    </row>
    <row r="40" spans="1:5" ht="20.25" customHeight="1" x14ac:dyDescent="0.3">
      <c r="A40" s="1" t="s">
        <v>607</v>
      </c>
      <c r="B40" s="1" t="s">
        <v>203</v>
      </c>
      <c r="C40" s="1">
        <v>1545.86</v>
      </c>
      <c r="D40" s="1" t="s">
        <v>641</v>
      </c>
      <c r="E40" s="1" t="s">
        <v>630</v>
      </c>
    </row>
    <row r="41" spans="1:5" ht="20.25" customHeight="1" x14ac:dyDescent="0.3">
      <c r="A41" s="1" t="s">
        <v>607</v>
      </c>
      <c r="B41" s="1" t="s">
        <v>209</v>
      </c>
      <c r="C41" s="1">
        <v>3723.09</v>
      </c>
      <c r="D41" s="1" t="s">
        <v>641</v>
      </c>
      <c r="E41" s="1" t="s">
        <v>630</v>
      </c>
    </row>
    <row r="42" spans="1:5" ht="20.25" customHeight="1" x14ac:dyDescent="0.3">
      <c r="A42" s="1" t="s">
        <v>607</v>
      </c>
      <c r="B42" s="1" t="s">
        <v>194</v>
      </c>
      <c r="C42" s="1">
        <v>150</v>
      </c>
      <c r="D42" s="1" t="s">
        <v>641</v>
      </c>
      <c r="E42" s="1" t="s">
        <v>630</v>
      </c>
    </row>
    <row r="43" spans="1:5" ht="20.25" customHeight="1" x14ac:dyDescent="0.3">
      <c r="A43" s="1" t="s">
        <v>607</v>
      </c>
      <c r="B43" s="1" t="s">
        <v>215</v>
      </c>
      <c r="C43" s="1">
        <v>36.26</v>
      </c>
      <c r="D43" s="1" t="s">
        <v>641</v>
      </c>
      <c r="E43" s="1" t="s">
        <v>630</v>
      </c>
    </row>
    <row r="44" spans="1:5" ht="20.25" customHeight="1" x14ac:dyDescent="0.3">
      <c r="A44" s="1" t="s">
        <v>607</v>
      </c>
      <c r="B44" s="1" t="s">
        <v>195</v>
      </c>
      <c r="C44" s="1">
        <v>36.630000000000003</v>
      </c>
      <c r="D44" s="1" t="s">
        <v>641</v>
      </c>
      <c r="E44" s="1" t="s">
        <v>630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ED25F-2AD6-4FC3-B9A7-91F526D11C2D}">
  <sheetPr>
    <tabColor rgb="FF00B0F0"/>
  </sheetPr>
  <dimension ref="A1:N35"/>
  <sheetViews>
    <sheetView workbookViewId="0">
      <selection activeCell="E37" sqref="E37"/>
    </sheetView>
  </sheetViews>
  <sheetFormatPr defaultRowHeight="14.25" x14ac:dyDescent="0.2"/>
  <cols>
    <col min="1" max="1" width="18.875" style="1" bestFit="1" customWidth="1"/>
    <col min="2" max="2" width="14.25" style="1" customWidth="1"/>
    <col min="3" max="3" width="9" style="1"/>
    <col min="4" max="4" width="12.875" style="1" bestFit="1" customWidth="1"/>
    <col min="5" max="5" width="10.75" style="1" customWidth="1"/>
    <col min="6" max="7" width="9" style="1"/>
    <col min="8" max="8" width="15.125" style="1" customWidth="1"/>
    <col min="9" max="10" width="11.25" style="1" bestFit="1" customWidth="1"/>
    <col min="11" max="12" width="9" style="1"/>
    <col min="13" max="13" width="19.125" style="12" customWidth="1"/>
    <col min="14" max="16384" width="9" style="1"/>
  </cols>
  <sheetData>
    <row r="1" spans="1:14" x14ac:dyDescent="0.2">
      <c r="A1" s="1" t="s">
        <v>363</v>
      </c>
      <c r="M1" s="12" t="s">
        <v>284</v>
      </c>
    </row>
    <row r="2" spans="1:14" x14ac:dyDescent="0.2">
      <c r="A2" s="88" t="s">
        <v>662</v>
      </c>
      <c r="M2" s="12" t="s">
        <v>289</v>
      </c>
    </row>
    <row r="3" spans="1:14" x14ac:dyDescent="0.2">
      <c r="A3" s="1" t="s">
        <v>293</v>
      </c>
      <c r="B3" s="1" t="s">
        <v>293</v>
      </c>
      <c r="C3" s="1" t="s">
        <v>293</v>
      </c>
      <c r="D3" s="1" t="s">
        <v>293</v>
      </c>
      <c r="E3" s="1" t="s">
        <v>293</v>
      </c>
      <c r="F3" s="1" t="s">
        <v>293</v>
      </c>
      <c r="G3" s="1" t="s">
        <v>293</v>
      </c>
      <c r="H3" s="1" t="s">
        <v>293</v>
      </c>
      <c r="I3" s="1" t="s">
        <v>404</v>
      </c>
      <c r="J3" s="1" t="s">
        <v>404</v>
      </c>
      <c r="K3" s="1" t="s">
        <v>385</v>
      </c>
      <c r="M3" s="45" t="s">
        <v>290</v>
      </c>
    </row>
    <row r="4" spans="1:14" x14ac:dyDescent="0.2">
      <c r="A4" s="15" t="s">
        <v>46</v>
      </c>
      <c r="B4" s="15" t="s">
        <v>402</v>
      </c>
      <c r="C4" s="15" t="s">
        <v>35</v>
      </c>
      <c r="D4" s="15" t="s">
        <v>37</v>
      </c>
      <c r="E4" s="15" t="s">
        <v>38</v>
      </c>
      <c r="F4" s="15" t="s">
        <v>39</v>
      </c>
      <c r="G4" s="15" t="s">
        <v>40</v>
      </c>
      <c r="H4" s="5" t="s">
        <v>6</v>
      </c>
      <c r="I4" s="17" t="s">
        <v>664</v>
      </c>
      <c r="J4" s="17" t="s">
        <v>665</v>
      </c>
      <c r="K4" s="27" t="s">
        <v>951</v>
      </c>
    </row>
    <row r="5" spans="1:14" x14ac:dyDescent="0.2">
      <c r="A5" s="1" t="s">
        <v>86</v>
      </c>
      <c r="B5" s="1" t="s">
        <v>299</v>
      </c>
      <c r="C5" s="1" t="s">
        <v>302</v>
      </c>
      <c r="D5" s="1" t="s">
        <v>192</v>
      </c>
      <c r="E5" s="1" t="s">
        <v>294</v>
      </c>
      <c r="F5" s="1" t="s">
        <v>295</v>
      </c>
      <c r="G5" s="1" t="s">
        <v>296</v>
      </c>
      <c r="H5" s="1">
        <v>100000</v>
      </c>
      <c r="I5" s="1">
        <v>100</v>
      </c>
      <c r="J5" s="1">
        <v>50</v>
      </c>
      <c r="K5" s="1">
        <v>100</v>
      </c>
      <c r="M5" s="88" t="s">
        <v>952</v>
      </c>
    </row>
    <row r="6" spans="1:14" x14ac:dyDescent="0.2">
      <c r="M6" s="12" t="s">
        <v>953</v>
      </c>
      <c r="N6" s="1" t="s">
        <v>955</v>
      </c>
    </row>
    <row r="7" spans="1:14" x14ac:dyDescent="0.2">
      <c r="M7" s="12" t="s">
        <v>954</v>
      </c>
      <c r="N7" s="1" t="s">
        <v>955</v>
      </c>
    </row>
    <row r="12" spans="1:14" x14ac:dyDescent="0.2">
      <c r="A12" s="88" t="s">
        <v>663</v>
      </c>
      <c r="I12" s="88" t="s">
        <v>956</v>
      </c>
      <c r="M12" s="1"/>
    </row>
    <row r="13" spans="1:14" x14ac:dyDescent="0.2">
      <c r="A13" s="15" t="s">
        <v>283</v>
      </c>
      <c r="B13" s="15" t="s">
        <v>36</v>
      </c>
      <c r="C13" s="15" t="s">
        <v>285</v>
      </c>
      <c r="D13" s="15" t="s">
        <v>286</v>
      </c>
      <c r="E13" s="15" t="s">
        <v>667</v>
      </c>
      <c r="F13" s="15" t="s">
        <v>287</v>
      </c>
      <c r="I13" s="15" t="s">
        <v>283</v>
      </c>
      <c r="J13" s="15" t="s">
        <v>36</v>
      </c>
      <c r="K13" s="15" t="s">
        <v>34</v>
      </c>
      <c r="L13" s="15" t="s">
        <v>285</v>
      </c>
      <c r="M13" s="15" t="s">
        <v>286</v>
      </c>
      <c r="N13" s="15" t="s">
        <v>951</v>
      </c>
    </row>
    <row r="14" spans="1:14" x14ac:dyDescent="0.2">
      <c r="A14" s="1" t="s">
        <v>226</v>
      </c>
      <c r="B14" s="1" t="s">
        <v>194</v>
      </c>
      <c r="C14" s="1">
        <v>800</v>
      </c>
      <c r="D14" s="1" t="s">
        <v>299</v>
      </c>
      <c r="E14" s="1" t="s">
        <v>666</v>
      </c>
      <c r="F14" s="1" t="s">
        <v>288</v>
      </c>
      <c r="I14" s="1" t="s">
        <v>226</v>
      </c>
      <c r="J14" s="1" t="s">
        <v>194</v>
      </c>
      <c r="K14" s="1" t="s">
        <v>957</v>
      </c>
      <c r="L14" s="1">
        <v>800</v>
      </c>
      <c r="M14" s="1" t="s">
        <v>299</v>
      </c>
      <c r="N14" s="1">
        <v>500</v>
      </c>
    </row>
    <row r="15" spans="1:14" x14ac:dyDescent="0.2">
      <c r="A15" s="1" t="s">
        <v>226</v>
      </c>
      <c r="B15" s="1" t="s">
        <v>216</v>
      </c>
      <c r="C15" s="1">
        <v>700</v>
      </c>
      <c r="D15" s="1" t="s">
        <v>299</v>
      </c>
      <c r="E15" s="1" t="s">
        <v>666</v>
      </c>
      <c r="F15" s="1" t="s">
        <v>288</v>
      </c>
      <c r="I15" s="1" t="s">
        <v>226</v>
      </c>
      <c r="J15" s="1" t="s">
        <v>216</v>
      </c>
      <c r="K15" s="1" t="s">
        <v>958</v>
      </c>
      <c r="L15" s="1">
        <v>700</v>
      </c>
      <c r="M15" s="1" t="s">
        <v>299</v>
      </c>
      <c r="N15" s="1">
        <v>500</v>
      </c>
    </row>
    <row r="16" spans="1:14" x14ac:dyDescent="0.2">
      <c r="A16" s="1" t="s">
        <v>226</v>
      </c>
      <c r="B16" s="1" t="s">
        <v>203</v>
      </c>
      <c r="C16" s="1">
        <v>600</v>
      </c>
      <c r="D16" s="1" t="s">
        <v>299</v>
      </c>
      <c r="E16" s="1" t="s">
        <v>666</v>
      </c>
      <c r="F16" s="1" t="s">
        <v>288</v>
      </c>
      <c r="I16" s="1" t="s">
        <v>226</v>
      </c>
      <c r="J16" s="1" t="s">
        <v>203</v>
      </c>
      <c r="K16" s="1" t="s">
        <v>738</v>
      </c>
      <c r="L16" s="1">
        <v>600</v>
      </c>
      <c r="M16" s="1" t="s">
        <v>299</v>
      </c>
      <c r="N16" s="1">
        <v>500</v>
      </c>
    </row>
    <row r="17" spans="1:14" x14ac:dyDescent="0.2">
      <c r="A17" s="1" t="s">
        <v>226</v>
      </c>
      <c r="B17" s="1" t="s">
        <v>215</v>
      </c>
      <c r="C17" s="1">
        <v>600</v>
      </c>
      <c r="D17" s="1" t="s">
        <v>299</v>
      </c>
      <c r="E17" s="1" t="s">
        <v>666</v>
      </c>
      <c r="F17" s="1" t="s">
        <v>288</v>
      </c>
      <c r="I17" s="1" t="s">
        <v>226</v>
      </c>
      <c r="J17" s="1" t="s">
        <v>215</v>
      </c>
      <c r="K17" s="1" t="s">
        <v>959</v>
      </c>
      <c r="L17" s="1">
        <v>600</v>
      </c>
      <c r="M17" s="1" t="s">
        <v>299</v>
      </c>
      <c r="N17" s="1">
        <v>500</v>
      </c>
    </row>
    <row r="18" spans="1:14" x14ac:dyDescent="0.2">
      <c r="A18" s="1" t="s">
        <v>226</v>
      </c>
      <c r="B18" s="1" t="s">
        <v>205</v>
      </c>
      <c r="C18" s="1">
        <v>400</v>
      </c>
      <c r="D18" s="1" t="s">
        <v>299</v>
      </c>
      <c r="E18" s="1" t="s">
        <v>666</v>
      </c>
      <c r="F18" s="1" t="s">
        <v>288</v>
      </c>
      <c r="I18" s="1" t="s">
        <v>226</v>
      </c>
      <c r="J18" s="1" t="s">
        <v>205</v>
      </c>
      <c r="K18" s="1" t="s">
        <v>746</v>
      </c>
      <c r="L18" s="1">
        <v>400</v>
      </c>
      <c r="M18" s="1" t="s">
        <v>299</v>
      </c>
      <c r="N18" s="1">
        <v>500</v>
      </c>
    </row>
    <row r="19" spans="1:14" x14ac:dyDescent="0.2">
      <c r="A19" s="1" t="s">
        <v>226</v>
      </c>
      <c r="B19" s="1" t="s">
        <v>212</v>
      </c>
      <c r="C19" s="1">
        <v>300</v>
      </c>
      <c r="D19" s="1" t="s">
        <v>299</v>
      </c>
      <c r="E19" s="1" t="s">
        <v>666</v>
      </c>
      <c r="F19" s="1" t="s">
        <v>288</v>
      </c>
      <c r="I19" s="1" t="s">
        <v>226</v>
      </c>
      <c r="J19" s="1" t="s">
        <v>212</v>
      </c>
      <c r="K19" s="1" t="s">
        <v>738</v>
      </c>
      <c r="L19" s="1">
        <v>300</v>
      </c>
      <c r="M19" s="1" t="s">
        <v>299</v>
      </c>
      <c r="N19" s="1">
        <v>500</v>
      </c>
    </row>
    <row r="20" spans="1:14" x14ac:dyDescent="0.2">
      <c r="A20" s="1" t="s">
        <v>226</v>
      </c>
      <c r="B20" s="1" t="s">
        <v>195</v>
      </c>
      <c r="C20" s="1">
        <v>400</v>
      </c>
      <c r="D20" s="1" t="s">
        <v>299</v>
      </c>
      <c r="E20" s="1" t="s">
        <v>666</v>
      </c>
      <c r="F20" s="1" t="s">
        <v>288</v>
      </c>
      <c r="I20" s="1" t="s">
        <v>226</v>
      </c>
      <c r="J20" s="1" t="s">
        <v>195</v>
      </c>
      <c r="K20" s="1" t="s">
        <v>960</v>
      </c>
      <c r="L20" s="1">
        <v>400</v>
      </c>
      <c r="M20" s="1" t="s">
        <v>299</v>
      </c>
      <c r="N20" s="1">
        <v>500</v>
      </c>
    </row>
    <row r="21" spans="1:14" x14ac:dyDescent="0.2">
      <c r="A21" s="1" t="s">
        <v>226</v>
      </c>
      <c r="B21" s="1" t="s">
        <v>198</v>
      </c>
      <c r="C21" s="1">
        <v>300</v>
      </c>
      <c r="D21" s="1" t="s">
        <v>299</v>
      </c>
      <c r="E21" s="1" t="s">
        <v>666</v>
      </c>
      <c r="F21" s="1" t="s">
        <v>288</v>
      </c>
      <c r="I21" s="1" t="s">
        <v>226</v>
      </c>
      <c r="J21" s="1" t="s">
        <v>198</v>
      </c>
      <c r="K21" s="1" t="s">
        <v>768</v>
      </c>
      <c r="L21" s="1">
        <v>300</v>
      </c>
      <c r="M21" s="1" t="s">
        <v>299</v>
      </c>
      <c r="N21" s="1">
        <v>500</v>
      </c>
    </row>
    <row r="22" spans="1:14" x14ac:dyDescent="0.2">
      <c r="A22" s="1" t="s">
        <v>226</v>
      </c>
      <c r="B22" s="1" t="s">
        <v>208</v>
      </c>
      <c r="C22" s="1">
        <v>500</v>
      </c>
      <c r="D22" s="1" t="s">
        <v>299</v>
      </c>
      <c r="E22" s="1" t="s">
        <v>666</v>
      </c>
      <c r="F22" s="1" t="s">
        <v>288</v>
      </c>
      <c r="I22" s="1" t="s">
        <v>226</v>
      </c>
      <c r="J22" s="1" t="s">
        <v>208</v>
      </c>
      <c r="K22" s="1" t="s">
        <v>961</v>
      </c>
      <c r="L22" s="1">
        <v>500</v>
      </c>
      <c r="M22" s="1" t="s">
        <v>299</v>
      </c>
      <c r="N22" s="1">
        <v>500</v>
      </c>
    </row>
    <row r="23" spans="1:14" x14ac:dyDescent="0.2">
      <c r="A23" s="1" t="s">
        <v>226</v>
      </c>
      <c r="B23" s="1" t="s">
        <v>202</v>
      </c>
      <c r="C23" s="1">
        <v>400</v>
      </c>
      <c r="D23" s="1" t="s">
        <v>299</v>
      </c>
      <c r="E23" s="1" t="s">
        <v>666</v>
      </c>
      <c r="F23" s="1" t="s">
        <v>288</v>
      </c>
      <c r="I23" s="1" t="s">
        <v>226</v>
      </c>
      <c r="J23" s="1" t="s">
        <v>202</v>
      </c>
      <c r="K23" s="1" t="s">
        <v>962</v>
      </c>
      <c r="L23" s="1">
        <v>400</v>
      </c>
      <c r="M23" s="1" t="s">
        <v>299</v>
      </c>
      <c r="N23" s="1">
        <v>500</v>
      </c>
    </row>
    <row r="24" spans="1:14" x14ac:dyDescent="0.2">
      <c r="A24" s="1" t="s">
        <v>226</v>
      </c>
      <c r="B24" s="1" t="s">
        <v>218</v>
      </c>
      <c r="C24" s="1">
        <v>200</v>
      </c>
      <c r="D24" s="1" t="s">
        <v>299</v>
      </c>
      <c r="E24" s="1" t="s">
        <v>666</v>
      </c>
      <c r="F24" s="1" t="s">
        <v>288</v>
      </c>
      <c r="I24" s="1" t="s">
        <v>226</v>
      </c>
      <c r="J24" s="1" t="s">
        <v>218</v>
      </c>
      <c r="K24" s="1" t="s">
        <v>959</v>
      </c>
      <c r="L24" s="1">
        <v>200</v>
      </c>
      <c r="M24" s="1" t="s">
        <v>299</v>
      </c>
      <c r="N24" s="1">
        <v>500</v>
      </c>
    </row>
    <row r="25" spans="1:14" x14ac:dyDescent="0.2">
      <c r="A25" s="1" t="s">
        <v>226</v>
      </c>
      <c r="B25" s="1" t="s">
        <v>196</v>
      </c>
      <c r="C25" s="1">
        <v>200</v>
      </c>
      <c r="D25" s="1" t="s">
        <v>299</v>
      </c>
      <c r="E25" s="1" t="s">
        <v>666</v>
      </c>
      <c r="F25" s="1" t="s">
        <v>288</v>
      </c>
      <c r="I25" s="1" t="s">
        <v>226</v>
      </c>
      <c r="J25" s="1" t="s">
        <v>196</v>
      </c>
      <c r="K25" s="1" t="s">
        <v>963</v>
      </c>
      <c r="L25" s="1">
        <v>200</v>
      </c>
      <c r="M25" s="1" t="s">
        <v>299</v>
      </c>
      <c r="N25" s="1">
        <v>500</v>
      </c>
    </row>
    <row r="26" spans="1:14" x14ac:dyDescent="0.2">
      <c r="A26" s="1" t="s">
        <v>226</v>
      </c>
      <c r="B26" s="1" t="s">
        <v>200</v>
      </c>
      <c r="C26" s="1">
        <v>300</v>
      </c>
      <c r="D26" s="1" t="s">
        <v>299</v>
      </c>
      <c r="E26" s="1" t="s">
        <v>666</v>
      </c>
      <c r="F26" s="1" t="s">
        <v>288</v>
      </c>
      <c r="I26" s="1" t="s">
        <v>226</v>
      </c>
      <c r="J26" s="1" t="s">
        <v>200</v>
      </c>
      <c r="K26" s="1" t="s">
        <v>964</v>
      </c>
      <c r="L26" s="1">
        <v>300</v>
      </c>
      <c r="M26" s="1" t="s">
        <v>299</v>
      </c>
      <c r="N26" s="1">
        <v>500</v>
      </c>
    </row>
    <row r="27" spans="1:14" x14ac:dyDescent="0.2">
      <c r="A27" s="1" t="s">
        <v>226</v>
      </c>
      <c r="B27" s="1" t="s">
        <v>210</v>
      </c>
      <c r="C27" s="1">
        <v>200</v>
      </c>
      <c r="D27" s="1" t="s">
        <v>299</v>
      </c>
      <c r="E27" s="1" t="s">
        <v>668</v>
      </c>
      <c r="F27" s="1" t="s">
        <v>288</v>
      </c>
      <c r="I27" s="1" t="s">
        <v>226</v>
      </c>
      <c r="J27" s="1" t="s">
        <v>210</v>
      </c>
      <c r="K27" s="1" t="s">
        <v>961</v>
      </c>
      <c r="L27" s="1">
        <v>200</v>
      </c>
      <c r="M27" s="1" t="s">
        <v>299</v>
      </c>
      <c r="N27" s="1">
        <v>500</v>
      </c>
    </row>
    <row r="28" spans="1:14" x14ac:dyDescent="0.2">
      <c r="A28" s="1" t="s">
        <v>226</v>
      </c>
      <c r="B28" s="1" t="s">
        <v>207</v>
      </c>
      <c r="C28" s="1">
        <v>300</v>
      </c>
      <c r="D28" s="1" t="s">
        <v>299</v>
      </c>
      <c r="E28" s="1" t="s">
        <v>668</v>
      </c>
      <c r="F28" s="1" t="s">
        <v>288</v>
      </c>
      <c r="I28" s="1" t="s">
        <v>226</v>
      </c>
      <c r="J28" s="1" t="s">
        <v>207</v>
      </c>
      <c r="K28" s="1" t="s">
        <v>887</v>
      </c>
      <c r="L28" s="1">
        <v>300</v>
      </c>
      <c r="M28" s="1" t="s">
        <v>299</v>
      </c>
      <c r="N28" s="1">
        <v>500</v>
      </c>
    </row>
    <row r="29" spans="1:14" x14ac:dyDescent="0.2">
      <c r="A29" s="1" t="s">
        <v>226</v>
      </c>
      <c r="B29" s="1" t="s">
        <v>197</v>
      </c>
      <c r="C29" s="1">
        <v>100</v>
      </c>
      <c r="D29" s="1" t="s">
        <v>299</v>
      </c>
      <c r="E29" s="1" t="s">
        <v>668</v>
      </c>
      <c r="F29" s="1" t="s">
        <v>288</v>
      </c>
      <c r="I29" s="1" t="s">
        <v>226</v>
      </c>
      <c r="J29" s="1" t="s">
        <v>197</v>
      </c>
      <c r="K29" s="1" t="s">
        <v>887</v>
      </c>
      <c r="L29" s="1">
        <v>100</v>
      </c>
      <c r="M29" s="1" t="s">
        <v>299</v>
      </c>
      <c r="N29" s="1">
        <v>500</v>
      </c>
    </row>
    <row r="30" spans="1:14" x14ac:dyDescent="0.2">
      <c r="A30" s="1" t="s">
        <v>226</v>
      </c>
      <c r="B30" s="1" t="s">
        <v>126</v>
      </c>
      <c r="C30" s="1">
        <v>200</v>
      </c>
      <c r="D30" s="1" t="s">
        <v>299</v>
      </c>
      <c r="E30" s="1" t="s">
        <v>668</v>
      </c>
      <c r="F30" s="1" t="s">
        <v>288</v>
      </c>
      <c r="I30" s="1" t="s">
        <v>226</v>
      </c>
      <c r="J30" s="1" t="s">
        <v>126</v>
      </c>
      <c r="K30" s="1" t="s">
        <v>523</v>
      </c>
      <c r="L30" s="1">
        <v>200</v>
      </c>
      <c r="M30" s="1" t="s">
        <v>299</v>
      </c>
      <c r="N30" s="1">
        <v>500</v>
      </c>
    </row>
    <row r="31" spans="1:14" x14ac:dyDescent="0.2">
      <c r="A31" s="1" t="s">
        <v>226</v>
      </c>
      <c r="B31" s="1" t="s">
        <v>204</v>
      </c>
      <c r="C31" s="1">
        <v>100</v>
      </c>
      <c r="D31" s="1" t="s">
        <v>299</v>
      </c>
      <c r="E31" s="1" t="s">
        <v>668</v>
      </c>
      <c r="F31" s="1" t="s">
        <v>288</v>
      </c>
      <c r="I31" s="1" t="s">
        <v>226</v>
      </c>
      <c r="J31" s="1" t="s">
        <v>204</v>
      </c>
      <c r="L31" s="1">
        <v>100</v>
      </c>
      <c r="M31" s="1" t="s">
        <v>299</v>
      </c>
      <c r="N31" s="1">
        <v>500</v>
      </c>
    </row>
    <row r="32" spans="1:14" x14ac:dyDescent="0.2">
      <c r="A32" s="1" t="s">
        <v>226</v>
      </c>
      <c r="B32" s="1" t="s">
        <v>211</v>
      </c>
      <c r="C32" s="1">
        <v>200</v>
      </c>
      <c r="D32" s="1" t="s">
        <v>299</v>
      </c>
      <c r="E32" s="1" t="s">
        <v>668</v>
      </c>
      <c r="F32" s="1" t="s">
        <v>288</v>
      </c>
      <c r="M32" s="1"/>
      <c r="N32" s="12"/>
    </row>
    <row r="33" spans="1:14" x14ac:dyDescent="0.2">
      <c r="A33" s="1" t="s">
        <v>226</v>
      </c>
      <c r="B33" s="1" t="s">
        <v>206</v>
      </c>
      <c r="C33" s="1">
        <v>200</v>
      </c>
      <c r="D33" s="1" t="s">
        <v>299</v>
      </c>
      <c r="E33" s="1" t="s">
        <v>668</v>
      </c>
      <c r="F33" s="1" t="s">
        <v>288</v>
      </c>
      <c r="M33" s="1"/>
      <c r="N33" s="12"/>
    </row>
    <row r="34" spans="1:14" x14ac:dyDescent="0.2">
      <c r="A34" s="1" t="s">
        <v>226</v>
      </c>
      <c r="B34" s="1" t="s">
        <v>201</v>
      </c>
      <c r="C34" s="1">
        <v>200</v>
      </c>
      <c r="D34" s="1" t="s">
        <v>299</v>
      </c>
      <c r="E34" s="1" t="s">
        <v>668</v>
      </c>
      <c r="F34" s="1" t="s">
        <v>288</v>
      </c>
    </row>
    <row r="35" spans="1:14" x14ac:dyDescent="0.2">
      <c r="A35" s="1" t="s">
        <v>226</v>
      </c>
      <c r="B35" s="1">
        <v>468</v>
      </c>
      <c r="C35" s="1">
        <v>100</v>
      </c>
      <c r="D35" s="1" t="s">
        <v>299</v>
      </c>
      <c r="E35" s="1" t="s">
        <v>668</v>
      </c>
      <c r="F35" s="1" t="s">
        <v>288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4BA1B-E927-4053-BAA5-47D27DDD5EA9}">
  <sheetPr>
    <tabColor rgb="FF00B0F0"/>
  </sheetPr>
  <dimension ref="A1:U11"/>
  <sheetViews>
    <sheetView topLeftCell="E1" workbookViewId="0">
      <selection activeCell="M19" sqref="M19"/>
    </sheetView>
  </sheetViews>
  <sheetFormatPr defaultRowHeight="18.75" customHeight="1" x14ac:dyDescent="0.3"/>
  <cols>
    <col min="1" max="1" width="10.625" style="4" customWidth="1"/>
    <col min="2" max="2" width="13.875" style="4" bestFit="1" customWidth="1"/>
    <col min="3" max="3" width="10.625" style="4" customWidth="1"/>
    <col min="4" max="4" width="27.875" style="4" bestFit="1" customWidth="1"/>
    <col min="5" max="5" width="9.625" style="4" bestFit="1" customWidth="1"/>
    <col min="6" max="6" width="8.875" style="4" customWidth="1"/>
    <col min="7" max="7" width="8.875" style="43" customWidth="1"/>
    <col min="8" max="8" width="10.75" style="4" customWidth="1"/>
    <col min="9" max="9" width="10.5" style="43" customWidth="1"/>
    <col min="10" max="10" width="8.875" style="4" customWidth="1"/>
    <col min="11" max="11" width="8.875" style="43" customWidth="1"/>
    <col min="12" max="12" width="11.25" style="4" customWidth="1"/>
    <col min="13" max="13" width="9.625" style="4" bestFit="1" customWidth="1"/>
    <col min="14" max="14" width="9.75" style="4" customWidth="1"/>
    <col min="15" max="15" width="27.875" style="4" bestFit="1" customWidth="1"/>
    <col min="16" max="16" width="9.625" style="4" bestFit="1" customWidth="1"/>
    <col min="17" max="17" width="27.875" style="4" bestFit="1" customWidth="1"/>
    <col min="18" max="21" width="9.625" style="4" bestFit="1" customWidth="1"/>
    <col min="22" max="16384" width="9" style="4"/>
  </cols>
  <sheetData>
    <row r="1" spans="1:21" ht="18.75" customHeight="1" x14ac:dyDescent="0.3">
      <c r="A1" s="4" t="s">
        <v>184</v>
      </c>
      <c r="B1" s="4" t="s">
        <v>185</v>
      </c>
      <c r="C1" s="4" t="s">
        <v>186</v>
      </c>
    </row>
    <row r="2" spans="1:21" ht="18.75" customHeight="1" x14ac:dyDescent="0.3">
      <c r="B2" s="4" t="s">
        <v>37</v>
      </c>
      <c r="C2" s="4" t="s">
        <v>35</v>
      </c>
    </row>
    <row r="4" spans="1:21" ht="18.75" customHeight="1" x14ac:dyDescent="0.3">
      <c r="A4" s="4" t="s">
        <v>342</v>
      </c>
      <c r="B4" s="4" t="s">
        <v>342</v>
      </c>
      <c r="C4" s="4" t="s">
        <v>385</v>
      </c>
      <c r="D4" s="4" t="s">
        <v>389</v>
      </c>
      <c r="E4" s="4" t="s">
        <v>342</v>
      </c>
      <c r="F4" s="4" t="s">
        <v>387</v>
      </c>
      <c r="G4" s="4" t="s">
        <v>385</v>
      </c>
      <c r="H4" s="4" t="s">
        <v>342</v>
      </c>
      <c r="I4" s="4" t="s">
        <v>385</v>
      </c>
      <c r="J4" s="4" t="s">
        <v>342</v>
      </c>
      <c r="K4" s="4" t="s">
        <v>385</v>
      </c>
      <c r="L4" s="4" t="s">
        <v>341</v>
      </c>
      <c r="M4" s="4" t="s">
        <v>341</v>
      </c>
      <c r="N4" s="4" t="s">
        <v>341</v>
      </c>
      <c r="O4" s="4" t="s">
        <v>389</v>
      </c>
      <c r="P4" s="4" t="s">
        <v>341</v>
      </c>
      <c r="Q4" s="4" t="s">
        <v>389</v>
      </c>
      <c r="R4" s="4" t="s">
        <v>341</v>
      </c>
      <c r="S4" s="4" t="s">
        <v>387</v>
      </c>
      <c r="T4" s="4" t="s">
        <v>342</v>
      </c>
      <c r="U4" s="4" t="s">
        <v>342</v>
      </c>
    </row>
    <row r="5" spans="1:21" ht="18.75" customHeight="1" x14ac:dyDescent="0.3">
      <c r="A5" s="14" t="s">
        <v>173</v>
      </c>
      <c r="B5" s="14" t="s">
        <v>5</v>
      </c>
      <c r="C5" s="14" t="s">
        <v>123</v>
      </c>
      <c r="D5" s="14" t="s">
        <v>28</v>
      </c>
      <c r="E5" s="5" t="s">
        <v>6</v>
      </c>
      <c r="F5" s="5" t="s">
        <v>7</v>
      </c>
      <c r="G5" s="39" t="s">
        <v>187</v>
      </c>
      <c r="H5" s="5" t="s">
        <v>53</v>
      </c>
      <c r="I5" s="39" t="s">
        <v>189</v>
      </c>
      <c r="J5" s="5" t="s">
        <v>188</v>
      </c>
      <c r="K5" s="39" t="s">
        <v>190</v>
      </c>
      <c r="L5" s="7" t="s">
        <v>13</v>
      </c>
      <c r="M5" s="7" t="s">
        <v>14</v>
      </c>
      <c r="N5" s="15" t="s">
        <v>3</v>
      </c>
      <c r="O5" s="15" t="s">
        <v>27</v>
      </c>
      <c r="P5" s="15" t="s">
        <v>4</v>
      </c>
      <c r="Q5" s="15" t="s">
        <v>27</v>
      </c>
      <c r="R5" s="6" t="s">
        <v>11</v>
      </c>
      <c r="S5" s="6" t="s">
        <v>12</v>
      </c>
      <c r="T5" s="11" t="s">
        <v>16</v>
      </c>
      <c r="U5" s="11" t="s">
        <v>17</v>
      </c>
    </row>
    <row r="6" spans="1:21" ht="25.5" customHeight="1" x14ac:dyDescent="0.3">
      <c r="A6" s="4" t="s">
        <v>180</v>
      </c>
      <c r="B6" s="4">
        <v>1000000</v>
      </c>
      <c r="C6" s="43">
        <f>B6/$B$11</f>
        <v>0.24936412149019999</v>
      </c>
      <c r="D6" s="4" t="s">
        <v>388</v>
      </c>
      <c r="F6" s="4">
        <v>500</v>
      </c>
      <c r="G6" s="43">
        <f>F6/$F$11</f>
        <v>0.11108642523883581</v>
      </c>
      <c r="H6" s="4">
        <v>10000</v>
      </c>
      <c r="I6" s="43">
        <f>H6/$H$11</f>
        <v>0.55555555555555558</v>
      </c>
      <c r="J6" s="4">
        <v>0</v>
      </c>
      <c r="K6" s="43">
        <f>J6/$J$11</f>
        <v>0</v>
      </c>
      <c r="O6" s="4" t="s">
        <v>388</v>
      </c>
      <c r="Q6" s="4" t="s">
        <v>388</v>
      </c>
    </row>
    <row r="7" spans="1:21" ht="25.5" customHeight="1" x14ac:dyDescent="0.3">
      <c r="A7" s="4" t="s">
        <v>181</v>
      </c>
      <c r="B7" s="4">
        <v>1000000</v>
      </c>
      <c r="C7" s="43">
        <f t="shared" ref="C7:C10" si="0">B7/$B$11</f>
        <v>0.24936412149019999</v>
      </c>
      <c r="F7" s="4">
        <v>2000</v>
      </c>
      <c r="G7" s="43">
        <f t="shared" ref="G7:G10" si="1">F7/$F$11</f>
        <v>0.44434570095534326</v>
      </c>
      <c r="H7" s="4">
        <v>5000</v>
      </c>
      <c r="I7" s="43">
        <f t="shared" ref="I7:I10" si="2">H7/$H$11</f>
        <v>0.27777777777777779</v>
      </c>
      <c r="J7" s="4">
        <v>16000</v>
      </c>
      <c r="K7" s="43">
        <f t="shared" ref="K7:K10" si="3">J7/$J$11</f>
        <v>0.88888888888888884</v>
      </c>
    </row>
    <row r="8" spans="1:21" ht="25.5" customHeight="1" x14ac:dyDescent="0.3">
      <c r="A8" s="4" t="s">
        <v>182</v>
      </c>
      <c r="B8" s="4">
        <v>2000000</v>
      </c>
      <c r="C8" s="43">
        <f t="shared" si="0"/>
        <v>0.49872824298039997</v>
      </c>
      <c r="F8" s="4">
        <v>2001</v>
      </c>
      <c r="G8" s="43">
        <f t="shared" si="1"/>
        <v>0.44456787380582091</v>
      </c>
      <c r="H8" s="4">
        <v>2000</v>
      </c>
      <c r="I8" s="43">
        <f t="shared" si="2"/>
        <v>0.1111111111111111</v>
      </c>
      <c r="J8" s="4">
        <v>2000</v>
      </c>
      <c r="K8" s="43">
        <f t="shared" si="3"/>
        <v>0.1111111111111111</v>
      </c>
    </row>
    <row r="9" spans="1:21" ht="25.5" customHeight="1" x14ac:dyDescent="0.3">
      <c r="A9" s="4" t="s">
        <v>183</v>
      </c>
      <c r="B9" s="4">
        <v>10000</v>
      </c>
      <c r="C9" s="43">
        <f t="shared" si="0"/>
        <v>2.4936412149019998E-3</v>
      </c>
      <c r="F9" s="4">
        <v>0</v>
      </c>
      <c r="G9" s="43">
        <f t="shared" si="1"/>
        <v>0</v>
      </c>
      <c r="H9" s="4">
        <v>1000</v>
      </c>
      <c r="I9" s="43">
        <f t="shared" si="2"/>
        <v>5.5555555555555552E-2</v>
      </c>
      <c r="J9" s="4">
        <v>0</v>
      </c>
      <c r="K9" s="43">
        <f t="shared" si="3"/>
        <v>0</v>
      </c>
    </row>
    <row r="10" spans="1:21" ht="25.5" customHeight="1" x14ac:dyDescent="0.3">
      <c r="A10" s="4" t="s">
        <v>191</v>
      </c>
      <c r="B10" s="4">
        <v>200</v>
      </c>
      <c r="C10" s="43">
        <f t="shared" si="0"/>
        <v>4.9872824298039995E-5</v>
      </c>
      <c r="F10" s="4">
        <v>0</v>
      </c>
      <c r="G10" s="43">
        <f t="shared" si="1"/>
        <v>0</v>
      </c>
      <c r="H10" s="4">
        <v>0</v>
      </c>
      <c r="I10" s="43">
        <f t="shared" si="2"/>
        <v>0</v>
      </c>
      <c r="J10" s="4">
        <v>0</v>
      </c>
      <c r="K10" s="43">
        <f t="shared" si="3"/>
        <v>0</v>
      </c>
    </row>
    <row r="11" spans="1:21" ht="18.75" customHeight="1" x14ac:dyDescent="0.3">
      <c r="A11" s="41" t="s">
        <v>154</v>
      </c>
      <c r="B11" s="41">
        <f>SUM(B6:B10)</f>
        <v>4010200</v>
      </c>
      <c r="C11" s="41"/>
      <c r="D11" s="41"/>
      <c r="E11" s="41"/>
      <c r="F11" s="41">
        <f>SUM(F6:F10)</f>
        <v>4501</v>
      </c>
      <c r="G11" s="44"/>
      <c r="H11" s="41">
        <f>SUM(H6:H10)</f>
        <v>18000</v>
      </c>
      <c r="I11" s="44"/>
      <c r="J11" s="41">
        <f>SUM(J6:J10)</f>
        <v>18000</v>
      </c>
      <c r="K11" s="44"/>
      <c r="L11" s="41">
        <f>SUM(L6:L10)</f>
        <v>0</v>
      </c>
      <c r="M11" s="41"/>
      <c r="N11" s="41"/>
      <c r="O11" s="41"/>
      <c r="P11" s="41"/>
      <c r="Q11" s="41"/>
      <c r="R11" s="41"/>
      <c r="S11" s="41"/>
      <c r="T11" s="41"/>
      <c r="U11" s="41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7C74-C36D-4795-AED1-2C3D85A8934A}">
  <sheetPr>
    <tabColor rgb="FF00B0F0"/>
  </sheetPr>
  <dimension ref="A2:L13"/>
  <sheetViews>
    <sheetView workbookViewId="0">
      <selection activeCell="K19" sqref="K19"/>
    </sheetView>
  </sheetViews>
  <sheetFormatPr defaultRowHeight="18.75" customHeight="1" x14ac:dyDescent="0.2"/>
  <cols>
    <col min="1" max="1" width="7.5" style="1" bestFit="1" customWidth="1"/>
    <col min="2" max="4" width="6" style="1" bestFit="1" customWidth="1"/>
    <col min="5" max="10" width="9.625" style="1" bestFit="1" customWidth="1"/>
    <col min="11" max="11" width="12.5" style="1" customWidth="1"/>
    <col min="12" max="12" width="9.75" style="1" customWidth="1"/>
    <col min="13" max="16384" width="9" style="1"/>
  </cols>
  <sheetData>
    <row r="2" spans="1:12" ht="18.75" customHeight="1" x14ac:dyDescent="0.3">
      <c r="E2" s="4" t="s">
        <v>342</v>
      </c>
      <c r="F2" s="4" t="s">
        <v>342</v>
      </c>
      <c r="G2" s="4" t="s">
        <v>342</v>
      </c>
      <c r="H2" s="4" t="s">
        <v>341</v>
      </c>
      <c r="I2" s="4" t="s">
        <v>341</v>
      </c>
      <c r="J2" s="4" t="s">
        <v>341</v>
      </c>
      <c r="K2" s="1" t="s">
        <v>391</v>
      </c>
      <c r="L2" s="1" t="s">
        <v>390</v>
      </c>
    </row>
    <row r="3" spans="1:12" ht="18.75" customHeight="1" x14ac:dyDescent="0.2">
      <c r="A3" s="25" t="s">
        <v>173</v>
      </c>
      <c r="B3" s="25" t="s">
        <v>40</v>
      </c>
      <c r="C3" s="25" t="s">
        <v>155</v>
      </c>
      <c r="D3" s="25" t="s">
        <v>174</v>
      </c>
      <c r="E3" s="8" t="s">
        <v>175</v>
      </c>
      <c r="F3" s="8" t="s">
        <v>176</v>
      </c>
      <c r="G3" s="8" t="s">
        <v>177</v>
      </c>
      <c r="H3" s="8" t="s">
        <v>13</v>
      </c>
      <c r="I3" s="8" t="s">
        <v>14</v>
      </c>
      <c r="J3" s="8" t="s">
        <v>43</v>
      </c>
      <c r="K3" s="8" t="s">
        <v>178</v>
      </c>
      <c r="L3" s="10" t="s">
        <v>179</v>
      </c>
    </row>
    <row r="4" spans="1:12" ht="18.75" customHeight="1" x14ac:dyDescent="0.2">
      <c r="A4" s="1" t="s">
        <v>156</v>
      </c>
      <c r="B4" s="1" t="s">
        <v>157</v>
      </c>
      <c r="C4" s="1" t="s">
        <v>158</v>
      </c>
    </row>
    <row r="5" spans="1:12" ht="18.75" customHeight="1" x14ac:dyDescent="0.2">
      <c r="A5" s="1" t="s">
        <v>159</v>
      </c>
      <c r="B5" s="1" t="s">
        <v>160</v>
      </c>
      <c r="C5" s="1" t="s">
        <v>158</v>
      </c>
    </row>
    <row r="6" spans="1:12" ht="18.75" customHeight="1" x14ac:dyDescent="0.2">
      <c r="A6" s="1" t="s">
        <v>156</v>
      </c>
      <c r="B6" s="1" t="s">
        <v>161</v>
      </c>
      <c r="C6" s="1" t="s">
        <v>162</v>
      </c>
      <c r="D6" s="1" t="s">
        <v>163</v>
      </c>
    </row>
    <row r="7" spans="1:12" ht="18.75" customHeight="1" x14ac:dyDescent="0.2">
      <c r="A7" s="1" t="s">
        <v>156</v>
      </c>
      <c r="B7" s="1" t="s">
        <v>164</v>
      </c>
      <c r="C7" s="1" t="s">
        <v>162</v>
      </c>
      <c r="D7" s="1" t="s">
        <v>165</v>
      </c>
    </row>
    <row r="8" spans="1:12" ht="18.75" customHeight="1" x14ac:dyDescent="0.2">
      <c r="A8" s="1" t="s">
        <v>156</v>
      </c>
      <c r="B8" s="1" t="s">
        <v>166</v>
      </c>
      <c r="C8" s="1" t="s">
        <v>167</v>
      </c>
      <c r="D8" s="1" t="s">
        <v>165</v>
      </c>
    </row>
    <row r="9" spans="1:12" ht="18.75" customHeight="1" x14ac:dyDescent="0.2">
      <c r="A9" s="1" t="s">
        <v>156</v>
      </c>
      <c r="B9" s="1" t="s">
        <v>168</v>
      </c>
      <c r="C9" s="1" t="s">
        <v>167</v>
      </c>
      <c r="D9" s="1" t="s">
        <v>165</v>
      </c>
    </row>
    <row r="10" spans="1:12" ht="18.75" customHeight="1" x14ac:dyDescent="0.2">
      <c r="A10" s="1" t="s">
        <v>156</v>
      </c>
      <c r="B10" s="1" t="s">
        <v>169</v>
      </c>
      <c r="C10" s="1" t="s">
        <v>167</v>
      </c>
      <c r="D10" s="1" t="s">
        <v>163</v>
      </c>
    </row>
    <row r="11" spans="1:12" ht="18.75" customHeight="1" x14ac:dyDescent="0.2">
      <c r="A11" s="1" t="s">
        <v>156</v>
      </c>
      <c r="B11" s="1" t="s">
        <v>170</v>
      </c>
      <c r="C11" s="1" t="s">
        <v>167</v>
      </c>
      <c r="D11" s="1" t="s">
        <v>165</v>
      </c>
    </row>
    <row r="12" spans="1:12" ht="18.75" customHeight="1" x14ac:dyDescent="0.2">
      <c r="A12" s="1" t="s">
        <v>156</v>
      </c>
      <c r="B12" s="1" t="s">
        <v>171</v>
      </c>
      <c r="C12" s="1" t="s">
        <v>167</v>
      </c>
      <c r="D12" s="1" t="s">
        <v>163</v>
      </c>
    </row>
    <row r="13" spans="1:12" ht="18.75" customHeight="1" x14ac:dyDescent="0.2">
      <c r="A13" s="1" t="s">
        <v>156</v>
      </c>
      <c r="B13" s="1" t="s">
        <v>172</v>
      </c>
      <c r="C13" s="1" t="s">
        <v>167</v>
      </c>
      <c r="D13" s="1" t="s">
        <v>163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5A47A-4DB0-4411-9D40-ECFFF64D7E07}">
  <sheetPr>
    <tabColor rgb="FF00B0F0"/>
  </sheetPr>
  <dimension ref="A1:U6"/>
  <sheetViews>
    <sheetView workbookViewId="0">
      <selection activeCell="A3" sqref="A3:D3"/>
    </sheetView>
  </sheetViews>
  <sheetFormatPr defaultRowHeight="14.25" x14ac:dyDescent="0.2"/>
  <cols>
    <col min="2" max="2" width="13.875" bestFit="1" customWidth="1"/>
    <col min="4" max="4" width="14.125" bestFit="1" customWidth="1"/>
    <col min="5" max="5" width="7.5" bestFit="1" customWidth="1"/>
    <col min="17" max="17" width="14" customWidth="1"/>
  </cols>
  <sheetData>
    <row r="1" spans="1:21" s="4" customFormat="1" ht="18.75" customHeight="1" x14ac:dyDescent="0.3">
      <c r="A1" s="4" t="s">
        <v>184</v>
      </c>
      <c r="B1" s="4" t="s">
        <v>185</v>
      </c>
      <c r="C1" s="4" t="s">
        <v>186</v>
      </c>
    </row>
    <row r="2" spans="1:21" s="4" customFormat="1" ht="18.75" customHeight="1" x14ac:dyDescent="0.3">
      <c r="B2" s="4" t="s">
        <v>37</v>
      </c>
      <c r="C2" s="4" t="s">
        <v>35</v>
      </c>
    </row>
    <row r="3" spans="1:21" s="4" customFormat="1" ht="18.75" customHeight="1" x14ac:dyDescent="0.3">
      <c r="A3" s="4" t="s">
        <v>342</v>
      </c>
      <c r="B3" s="4" t="s">
        <v>342</v>
      </c>
      <c r="C3" s="4" t="s">
        <v>385</v>
      </c>
      <c r="D3" s="4" t="s">
        <v>389</v>
      </c>
      <c r="E3" s="4" t="s">
        <v>342</v>
      </c>
      <c r="F3" s="4" t="s">
        <v>387</v>
      </c>
      <c r="G3" s="4" t="s">
        <v>385</v>
      </c>
      <c r="H3" s="4" t="s">
        <v>342</v>
      </c>
      <c r="I3" s="4" t="s">
        <v>385</v>
      </c>
      <c r="J3" s="4" t="s">
        <v>342</v>
      </c>
      <c r="K3" s="4" t="s">
        <v>385</v>
      </c>
      <c r="L3" s="4" t="s">
        <v>341</v>
      </c>
      <c r="M3" s="4" t="s">
        <v>341</v>
      </c>
      <c r="N3" s="4" t="s">
        <v>341</v>
      </c>
      <c r="O3" s="4" t="s">
        <v>389</v>
      </c>
      <c r="P3" s="4" t="s">
        <v>341</v>
      </c>
      <c r="Q3" s="4" t="s">
        <v>389</v>
      </c>
      <c r="R3" s="4" t="s">
        <v>341</v>
      </c>
      <c r="S3" s="4" t="s">
        <v>387</v>
      </c>
      <c r="T3" s="4" t="s">
        <v>342</v>
      </c>
      <c r="U3" s="4" t="s">
        <v>342</v>
      </c>
    </row>
    <row r="4" spans="1:21" s="4" customFormat="1" ht="18.75" customHeight="1" x14ac:dyDescent="0.3">
      <c r="A4" s="14" t="s">
        <v>37</v>
      </c>
      <c r="B4" s="14" t="s">
        <v>5</v>
      </c>
      <c r="C4" s="14" t="s">
        <v>123</v>
      </c>
      <c r="D4" s="14" t="s">
        <v>28</v>
      </c>
      <c r="E4" s="5" t="s">
        <v>6</v>
      </c>
      <c r="F4" s="5" t="s">
        <v>7</v>
      </c>
      <c r="G4" s="5" t="s">
        <v>187</v>
      </c>
      <c r="H4" s="5" t="s">
        <v>53</v>
      </c>
      <c r="I4" s="5" t="s">
        <v>189</v>
      </c>
      <c r="J4" s="5" t="s">
        <v>188</v>
      </c>
      <c r="K4" s="5" t="s">
        <v>190</v>
      </c>
      <c r="L4" s="7" t="s">
        <v>13</v>
      </c>
      <c r="M4" s="7" t="s">
        <v>14</v>
      </c>
      <c r="N4" s="15" t="s">
        <v>3</v>
      </c>
      <c r="O4" s="15" t="s">
        <v>27</v>
      </c>
      <c r="P4" s="15" t="s">
        <v>4</v>
      </c>
      <c r="Q4" s="15" t="s">
        <v>27</v>
      </c>
      <c r="R4" s="6" t="s">
        <v>11</v>
      </c>
      <c r="S4" s="6" t="s">
        <v>12</v>
      </c>
      <c r="T4" s="11" t="s">
        <v>16</v>
      </c>
      <c r="U4" s="11" t="s">
        <v>17</v>
      </c>
    </row>
    <row r="5" spans="1:21" s="4" customFormat="1" ht="25.5" customHeight="1" x14ac:dyDescent="0.3">
      <c r="A5" s="4" t="s">
        <v>192</v>
      </c>
    </row>
    <row r="6" spans="1:21" s="4" customFormat="1" ht="25.5" customHeight="1" x14ac:dyDescent="0.3"/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A39A-DAD7-47A9-AD5B-D4339F14BB6B}">
  <sheetPr>
    <tabColor rgb="FF00B0F0"/>
  </sheetPr>
  <dimension ref="A1:N13"/>
  <sheetViews>
    <sheetView workbookViewId="0">
      <selection activeCell="E32" sqref="E32"/>
    </sheetView>
  </sheetViews>
  <sheetFormatPr defaultRowHeight="14.25" x14ac:dyDescent="0.2"/>
  <cols>
    <col min="2" max="2" width="13.875" bestFit="1" customWidth="1"/>
    <col min="3" max="3" width="10.5" customWidth="1"/>
    <col min="4" max="4" width="14.125" bestFit="1" customWidth="1"/>
    <col min="5" max="7" width="14.125" customWidth="1"/>
    <col min="8" max="8" width="11" customWidth="1"/>
    <col min="9" max="9" width="11.125" customWidth="1"/>
    <col min="11" max="11" width="14.25" bestFit="1" customWidth="1"/>
    <col min="12" max="12" width="10.25" customWidth="1"/>
    <col min="13" max="13" width="11.25" customWidth="1"/>
    <col min="14" max="14" width="11.625" customWidth="1"/>
  </cols>
  <sheetData>
    <row r="1" spans="1:14" s="4" customFormat="1" ht="18.75" customHeight="1" x14ac:dyDescent="0.3">
      <c r="A1" s="4" t="s">
        <v>184</v>
      </c>
      <c r="B1" s="4" t="s">
        <v>185</v>
      </c>
      <c r="C1" s="4" t="s">
        <v>186</v>
      </c>
    </row>
    <row r="2" spans="1:14" s="4" customFormat="1" ht="18.75" customHeight="1" x14ac:dyDescent="0.3">
      <c r="B2" s="4" t="s">
        <v>37</v>
      </c>
      <c r="C2" s="4" t="s">
        <v>35</v>
      </c>
    </row>
    <row r="3" spans="1:14" s="4" customFormat="1" ht="18.75" customHeight="1" x14ac:dyDescent="0.3"/>
    <row r="4" spans="1:14" s="1" customFormat="1" ht="18.75" customHeight="1" x14ac:dyDescent="0.2">
      <c r="A4" s="1" t="s">
        <v>342</v>
      </c>
      <c r="B4" s="1" t="s">
        <v>342</v>
      </c>
      <c r="C4" s="1" t="s">
        <v>385</v>
      </c>
      <c r="D4" s="1" t="s">
        <v>389</v>
      </c>
      <c r="E4" s="1" t="s">
        <v>396</v>
      </c>
      <c r="F4" s="1" t="s">
        <v>342</v>
      </c>
      <c r="G4" s="1" t="s">
        <v>397</v>
      </c>
      <c r="H4" s="1" t="s">
        <v>342</v>
      </c>
      <c r="I4" s="1" t="s">
        <v>393</v>
      </c>
      <c r="J4" s="1" t="s">
        <v>385</v>
      </c>
      <c r="K4" s="1" t="s">
        <v>394</v>
      </c>
      <c r="L4" s="1" t="s">
        <v>341</v>
      </c>
      <c r="M4" s="1" t="s">
        <v>341</v>
      </c>
      <c r="N4" s="1" t="s">
        <v>341</v>
      </c>
    </row>
    <row r="5" spans="1:14" s="1" customFormat="1" ht="18.75" customHeight="1" x14ac:dyDescent="0.2">
      <c r="A5" s="14" t="s">
        <v>221</v>
      </c>
      <c r="B5" s="14" t="s">
        <v>5</v>
      </c>
      <c r="C5" s="14" t="s">
        <v>123</v>
      </c>
      <c r="D5" s="14" t="s">
        <v>28</v>
      </c>
      <c r="E5" s="14" t="s">
        <v>153</v>
      </c>
      <c r="F5" s="14" t="s">
        <v>395</v>
      </c>
      <c r="G5" s="14" t="s">
        <v>224</v>
      </c>
      <c r="H5" s="5" t="s">
        <v>227</v>
      </c>
      <c r="I5" s="5" t="s">
        <v>7</v>
      </c>
      <c r="J5" s="5" t="s">
        <v>187</v>
      </c>
      <c r="K5" s="5" t="s">
        <v>228</v>
      </c>
      <c r="L5" s="7" t="s">
        <v>13</v>
      </c>
      <c r="M5" s="7" t="s">
        <v>101</v>
      </c>
      <c r="N5" s="7" t="s">
        <v>223</v>
      </c>
    </row>
    <row r="6" spans="1:14" s="1" customFormat="1" ht="25.5" customHeight="1" x14ac:dyDescent="0.2">
      <c r="A6" s="1" t="s">
        <v>83</v>
      </c>
      <c r="B6" s="1">
        <v>100000</v>
      </c>
      <c r="G6" s="1" t="s">
        <v>398</v>
      </c>
    </row>
    <row r="7" spans="1:14" s="1" customFormat="1" ht="25.5" customHeight="1" x14ac:dyDescent="0.2">
      <c r="A7" s="1" t="s">
        <v>84</v>
      </c>
    </row>
    <row r="8" spans="1:14" s="1" customFormat="1" ht="25.5" customHeight="1" x14ac:dyDescent="0.2">
      <c r="A8" s="1" t="s">
        <v>85</v>
      </c>
    </row>
    <row r="9" spans="1:14" s="1" customFormat="1" ht="25.5" customHeight="1" x14ac:dyDescent="0.2">
      <c r="A9" s="1" t="s">
        <v>222</v>
      </c>
    </row>
    <row r="10" spans="1:14" s="16" customFormat="1" x14ac:dyDescent="0.2">
      <c r="A10" s="1"/>
    </row>
    <row r="11" spans="1:14" s="16" customFormat="1" x14ac:dyDescent="0.2">
      <c r="A11" s="1"/>
    </row>
    <row r="12" spans="1:14" s="16" customFormat="1" x14ac:dyDescent="0.2">
      <c r="A12" s="1"/>
    </row>
    <row r="13" spans="1:14" ht="15.75" x14ac:dyDescent="0.3">
      <c r="A13" s="4"/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EBADD-B1AD-4BBC-B00A-C255F682D5E9}">
  <sheetPr>
    <tabColor rgb="FF00B0F0"/>
  </sheetPr>
  <dimension ref="A1:AQ163"/>
  <sheetViews>
    <sheetView workbookViewId="0">
      <selection activeCell="C35" sqref="C35"/>
    </sheetView>
  </sheetViews>
  <sheetFormatPr defaultRowHeight="12" x14ac:dyDescent="0.2"/>
  <cols>
    <col min="1" max="1" width="13.25" style="24" customWidth="1"/>
    <col min="2" max="2" width="16.5" style="24" customWidth="1"/>
    <col min="3" max="3" width="38.875" style="24" bestFit="1" customWidth="1"/>
    <col min="4" max="4" width="9" style="24"/>
    <col min="5" max="5" width="15.5" style="24" bestFit="1" customWidth="1"/>
    <col min="6" max="9" width="9" style="24"/>
    <col min="10" max="10" width="12.25" style="24" bestFit="1" customWidth="1"/>
    <col min="11" max="20" width="9" style="24"/>
    <col min="21" max="21" width="12.25" style="24" bestFit="1" customWidth="1"/>
    <col min="22" max="16384" width="9" style="24"/>
  </cols>
  <sheetData>
    <row r="1" spans="1:43" x14ac:dyDescent="0.2">
      <c r="A1" s="28" t="s">
        <v>281</v>
      </c>
      <c r="B1" s="29" t="s">
        <v>37</v>
      </c>
      <c r="C1" s="30"/>
    </row>
    <row r="2" spans="1:43" ht="12.75" thickBot="1" x14ac:dyDescent="0.25">
      <c r="A2" s="31"/>
      <c r="B2" s="32" t="s">
        <v>282</v>
      </c>
      <c r="C2" s="33"/>
    </row>
    <row r="3" spans="1:43" ht="14.25" x14ac:dyDescent="0.2">
      <c r="A3" s="27" t="s">
        <v>709</v>
      </c>
      <c r="E3" s="88" t="s">
        <v>781</v>
      </c>
      <c r="U3" s="88" t="s">
        <v>783</v>
      </c>
    </row>
    <row r="4" spans="1:43" ht="14.25" x14ac:dyDescent="0.2">
      <c r="I4" s="24" t="s">
        <v>154</v>
      </c>
      <c r="J4" s="24" t="s">
        <v>785</v>
      </c>
      <c r="K4" s="24" t="s">
        <v>785</v>
      </c>
      <c r="L4" s="24" t="s">
        <v>785</v>
      </c>
      <c r="M4" s="24" t="s">
        <v>785</v>
      </c>
      <c r="N4" s="24" t="s">
        <v>785</v>
      </c>
      <c r="O4" s="24" t="s">
        <v>785</v>
      </c>
      <c r="P4" s="24" t="s">
        <v>785</v>
      </c>
      <c r="Q4" s="24" t="s">
        <v>785</v>
      </c>
      <c r="R4" s="24" t="s">
        <v>785</v>
      </c>
      <c r="S4" s="24" t="s">
        <v>785</v>
      </c>
      <c r="U4" s="1" t="s">
        <v>301</v>
      </c>
      <c r="V4" s="1" t="s">
        <v>301</v>
      </c>
      <c r="W4" s="1" t="s">
        <v>301</v>
      </c>
      <c r="X4" s="1" t="s">
        <v>193</v>
      </c>
      <c r="Y4" s="1" t="s">
        <v>193</v>
      </c>
      <c r="Z4" s="1" t="s">
        <v>193</v>
      </c>
      <c r="AA4" s="1" t="s">
        <v>193</v>
      </c>
      <c r="AB4" s="1" t="s">
        <v>193</v>
      </c>
      <c r="AC4" s="1" t="s">
        <v>193</v>
      </c>
      <c r="AD4" s="1" t="s">
        <v>193</v>
      </c>
      <c r="AE4" s="1" t="s">
        <v>193</v>
      </c>
      <c r="AF4" s="1" t="s">
        <v>193</v>
      </c>
      <c r="AG4" s="1" t="s">
        <v>193</v>
      </c>
      <c r="AH4" s="1" t="s">
        <v>193</v>
      </c>
      <c r="AI4" s="1" t="s">
        <v>193</v>
      </c>
      <c r="AJ4" s="1" t="s">
        <v>193</v>
      </c>
      <c r="AK4" s="1" t="s">
        <v>193</v>
      </c>
      <c r="AL4" s="1" t="s">
        <v>193</v>
      </c>
      <c r="AM4" s="1" t="s">
        <v>193</v>
      </c>
      <c r="AN4" s="1" t="s">
        <v>193</v>
      </c>
      <c r="AO4" s="1" t="s">
        <v>193</v>
      </c>
      <c r="AP4" s="1" t="s">
        <v>193</v>
      </c>
      <c r="AQ4" s="1" t="s">
        <v>193</v>
      </c>
    </row>
    <row r="5" spans="1:43" ht="14.25" x14ac:dyDescent="0.3">
      <c r="A5" s="67" t="s">
        <v>400</v>
      </c>
      <c r="B5" s="67" t="s">
        <v>399</v>
      </c>
      <c r="C5" s="67" t="s">
        <v>401</v>
      </c>
      <c r="E5" s="67" t="s">
        <v>782</v>
      </c>
      <c r="F5" s="67" t="s">
        <v>782</v>
      </c>
      <c r="G5" s="67" t="s">
        <v>782</v>
      </c>
      <c r="H5" s="67" t="s">
        <v>784</v>
      </c>
      <c r="I5" s="104" t="s">
        <v>193</v>
      </c>
      <c r="J5" s="105">
        <f t="shared" ref="J5:S5" si="0">SUM(J7:J11947)</f>
        <v>10130</v>
      </c>
      <c r="K5" s="98">
        <f t="shared" si="0"/>
        <v>13301.999999999998</v>
      </c>
      <c r="L5" s="98">
        <f t="shared" si="0"/>
        <v>14701.999999999998</v>
      </c>
      <c r="M5" s="98">
        <f t="shared" si="0"/>
        <v>10430</v>
      </c>
      <c r="N5" s="98">
        <f t="shared" si="0"/>
        <v>0</v>
      </c>
      <c r="O5" s="98">
        <f t="shared" si="0"/>
        <v>0</v>
      </c>
      <c r="P5" s="98">
        <f t="shared" si="0"/>
        <v>0</v>
      </c>
      <c r="Q5" s="98">
        <f t="shared" si="0"/>
        <v>0</v>
      </c>
      <c r="R5" s="98">
        <f t="shared" si="0"/>
        <v>0</v>
      </c>
      <c r="S5" s="98">
        <f t="shared" si="0"/>
        <v>0</v>
      </c>
      <c r="T5" s="4"/>
      <c r="U5" s="109"/>
      <c r="V5" s="109"/>
      <c r="W5" s="109">
        <f>SUM(W7:W15)</f>
        <v>14702</v>
      </c>
      <c r="X5" s="109">
        <f>SUM(W7:W15)-W11-W15</f>
        <v>12130</v>
      </c>
      <c r="Y5" s="110"/>
      <c r="Z5" s="109">
        <f>SUM(W7:W15)-W15</f>
        <v>13302</v>
      </c>
      <c r="AA5" s="109"/>
      <c r="AB5" s="109">
        <f>SUM(W7:W15)</f>
        <v>14702</v>
      </c>
      <c r="AC5" s="109"/>
      <c r="AD5" s="109">
        <f>SUM(W7:W15)</f>
        <v>14702</v>
      </c>
      <c r="AE5" s="109"/>
      <c r="AF5" s="109">
        <f>SUM(W7:W15)</f>
        <v>14702</v>
      </c>
      <c r="AG5" s="109"/>
      <c r="AH5" s="109">
        <f>SUM(W7:W15)</f>
        <v>14702</v>
      </c>
      <c r="AI5" s="109"/>
      <c r="AJ5" s="109">
        <f>SUM(W7:W15)</f>
        <v>14702</v>
      </c>
      <c r="AK5" s="109"/>
      <c r="AL5" s="109">
        <f>SUM(W7:W15)</f>
        <v>14702</v>
      </c>
      <c r="AM5" s="109"/>
      <c r="AN5" s="109">
        <f>SUM(W7:W15)</f>
        <v>14702</v>
      </c>
      <c r="AO5" s="109"/>
      <c r="AP5" s="109">
        <f>SUM(W7:W15)</f>
        <v>14702</v>
      </c>
      <c r="AQ5" s="109"/>
    </row>
    <row r="6" spans="1:43" ht="14.25" x14ac:dyDescent="0.3">
      <c r="A6" s="69" t="s">
        <v>37</v>
      </c>
      <c r="B6" s="69" t="s">
        <v>144</v>
      </c>
      <c r="C6" s="69" t="s">
        <v>279</v>
      </c>
      <c r="E6" s="67" t="s">
        <v>710</v>
      </c>
      <c r="F6" s="67" t="s">
        <v>36</v>
      </c>
      <c r="G6" s="67" t="s">
        <v>494</v>
      </c>
      <c r="H6" s="67" t="s">
        <v>711</v>
      </c>
      <c r="I6" s="22" t="s">
        <v>154</v>
      </c>
      <c r="J6" s="105" t="s">
        <v>612</v>
      </c>
      <c r="K6" s="105" t="s">
        <v>605</v>
      </c>
      <c r="L6" s="105" t="s">
        <v>606</v>
      </c>
      <c r="M6" s="105" t="s">
        <v>607</v>
      </c>
      <c r="N6" s="105" t="s">
        <v>608</v>
      </c>
      <c r="O6" s="105" t="s">
        <v>609</v>
      </c>
      <c r="P6" s="105" t="s">
        <v>613</v>
      </c>
      <c r="Q6" s="105" t="s">
        <v>614</v>
      </c>
      <c r="R6" s="105" t="s">
        <v>615</v>
      </c>
      <c r="S6" s="105" t="s">
        <v>616</v>
      </c>
      <c r="T6" s="4"/>
      <c r="U6" s="109"/>
      <c r="V6" s="109" t="s">
        <v>712</v>
      </c>
      <c r="W6" s="109" t="s">
        <v>713</v>
      </c>
      <c r="X6" s="109" t="s">
        <v>612</v>
      </c>
      <c r="Y6" s="71" t="s">
        <v>714</v>
      </c>
      <c r="Z6" s="109" t="s">
        <v>605</v>
      </c>
      <c r="AA6" s="67" t="s">
        <v>715</v>
      </c>
      <c r="AB6" s="109" t="s">
        <v>618</v>
      </c>
      <c r="AC6" s="67" t="s">
        <v>716</v>
      </c>
      <c r="AD6" s="109" t="s">
        <v>607</v>
      </c>
      <c r="AE6" s="67" t="s">
        <v>717</v>
      </c>
      <c r="AF6" s="109" t="s">
        <v>718</v>
      </c>
      <c r="AG6" s="67" t="s">
        <v>719</v>
      </c>
      <c r="AH6" s="109" t="s">
        <v>720</v>
      </c>
      <c r="AI6" s="67" t="s">
        <v>721</v>
      </c>
      <c r="AJ6" s="109" t="s">
        <v>722</v>
      </c>
      <c r="AK6" s="67" t="s">
        <v>723</v>
      </c>
      <c r="AL6" s="109" t="s">
        <v>724</v>
      </c>
      <c r="AM6" s="67" t="s">
        <v>725</v>
      </c>
      <c r="AN6" s="109" t="s">
        <v>726</v>
      </c>
      <c r="AO6" s="67" t="s">
        <v>727</v>
      </c>
      <c r="AP6" s="109" t="s">
        <v>728</v>
      </c>
      <c r="AQ6" s="67" t="s">
        <v>729</v>
      </c>
    </row>
    <row r="7" spans="1:43" ht="14.25" x14ac:dyDescent="0.3">
      <c r="A7" s="67" t="s">
        <v>229</v>
      </c>
      <c r="B7" s="67" t="s">
        <v>225</v>
      </c>
      <c r="C7" s="103" t="s">
        <v>280</v>
      </c>
      <c r="E7" s="107" t="s">
        <v>731</v>
      </c>
      <c r="F7" s="108" t="s">
        <v>733</v>
      </c>
      <c r="G7" s="108" t="s">
        <v>734</v>
      </c>
      <c r="H7" s="67" t="s">
        <v>612</v>
      </c>
      <c r="I7" s="104">
        <f>SUM(J7:S7)</f>
        <v>300</v>
      </c>
      <c r="J7" s="98">
        <f t="shared" ref="J7:J14" si="1">IF(H7=$J$6,IFERROR(VLOOKUP(E7,$U:$AQ,IFERROR(MATCH($J$6,$U$6:$AQ$6,0)+1,0),FALSE),0),0)</f>
        <v>300</v>
      </c>
      <c r="K7" s="98">
        <f>IF($H$7=K6,IFERROR(VLOOKUP($E$7,$U:$AQ,IFERROR(MATCH(K6,$U$6:$AQ$6,0)+1,0),FALSE),0),0)</f>
        <v>0</v>
      </c>
      <c r="L7" s="98">
        <f>IF(H7=$L$6,IFERROR(VLOOKUP(E7,$U:$AQ,IFERROR(MATCH($L$6,$U$6:$AQ$6,0)+1,0),FALSE),0),0)</f>
        <v>0</v>
      </c>
      <c r="M7" s="98">
        <f>IF(H7=$M$6,IFERROR(VLOOKUP(E7,$U:$AQ,IFERROR(MATCH($M$6,$U$6:$AQ$6,0)+1,0),FALSE),0),0)</f>
        <v>0</v>
      </c>
      <c r="N7" s="98">
        <f t="shared" ref="N7:S7" si="2">IF($H$7=N6,IFERROR(VLOOKUP($E$7,$U:$AQ,IFERROR(MATCH(N6,$U$6:$AQ$6,0)+1,0),FALSE),0),0)</f>
        <v>0</v>
      </c>
      <c r="O7" s="98">
        <f t="shared" si="2"/>
        <v>0</v>
      </c>
      <c r="P7" s="98">
        <f t="shared" si="2"/>
        <v>0</v>
      </c>
      <c r="Q7" s="98">
        <f t="shared" si="2"/>
        <v>0</v>
      </c>
      <c r="R7" s="98">
        <f t="shared" si="2"/>
        <v>0</v>
      </c>
      <c r="S7" s="98">
        <f t="shared" si="2"/>
        <v>0</v>
      </c>
      <c r="T7" s="4"/>
      <c r="U7" s="109" t="s">
        <v>269</v>
      </c>
      <c r="V7" s="109"/>
      <c r="W7" s="109">
        <v>2000</v>
      </c>
      <c r="X7" s="109">
        <f>COUNTIFS($E$5:$E$306,$U$7,$H$5:$H$306,X6)</f>
        <v>0</v>
      </c>
      <c r="Y7" s="110">
        <f t="shared" ref="Y7:Y15" si="3">IFERROR(W7/X7,0)</f>
        <v>0</v>
      </c>
      <c r="Z7" s="109">
        <f>COUNTIFS($E$5:$E$306,$U$7,$H$5:$H$306,Z6)</f>
        <v>6</v>
      </c>
      <c r="AA7" s="110">
        <f>IFERROR(W7/Z7,0)</f>
        <v>333.33333333333331</v>
      </c>
      <c r="AB7" s="109">
        <f t="shared" ref="AB7:AB15" si="4">COUNTIFS($E$5:$E$306,U7,$H$5:$H$306,$AB$6)</f>
        <v>4</v>
      </c>
      <c r="AC7" s="110">
        <f>IFERROR(W7/AB7,0)</f>
        <v>500</v>
      </c>
      <c r="AD7" s="109">
        <f t="shared" ref="AD7:AD15" si="5">COUNTIFS($E$5:$E$306,U7,$H$5:$H$306,$AD$6)</f>
        <v>3</v>
      </c>
      <c r="AE7" s="110">
        <f>IFERROR(W7/AD7,0)</f>
        <v>666.66666666666663</v>
      </c>
      <c r="AF7" s="109">
        <f t="shared" ref="AF7:AF15" si="6">COUNTIFS($E$5:$E$306,U7,$H$5:$H$306,$AF$6)</f>
        <v>0</v>
      </c>
      <c r="AG7" s="110">
        <f>IFERROR(W7/AF7,0)</f>
        <v>0</v>
      </c>
      <c r="AH7" s="109">
        <f t="shared" ref="AH7:AH15" si="7">COUNTIFS($E$5:$E$306,U7,$H$5:$H$306,$AH$6)</f>
        <v>0</v>
      </c>
      <c r="AI7" s="110">
        <f>IFERROR(W7/AH7,0)</f>
        <v>0</v>
      </c>
      <c r="AJ7" s="109">
        <f t="shared" ref="AJ7:AJ15" si="8">COUNTIFS($E$5:$E$306,U7,$H$5:$H$306,$AJ$6)</f>
        <v>0</v>
      </c>
      <c r="AK7" s="110">
        <f>IFERROR(W7/AJ7,0)</f>
        <v>0</v>
      </c>
      <c r="AL7" s="109">
        <f t="shared" ref="AL7:AL15" si="9">COUNTIFS($E$5:$E$306,U7,$H$5:$H$306,$AL$6)</f>
        <v>0</v>
      </c>
      <c r="AM7" s="110">
        <f>IFERROR(W7/AL7,0)</f>
        <v>0</v>
      </c>
      <c r="AN7" s="109">
        <f t="shared" ref="AN7:AN15" si="10">COUNTIFS($E$5:$E$306,U7,$H$5:$H$306,$AN$6)</f>
        <v>0</v>
      </c>
      <c r="AO7" s="110">
        <f>IFERROR(W7/AN7,0)</f>
        <v>0</v>
      </c>
      <c r="AP7" s="109">
        <f t="shared" ref="AP7:AP15" si="11">COUNTIFS($E$5:$E$306,U7,$H$5:$H$306,$AP$6)</f>
        <v>0</v>
      </c>
      <c r="AQ7" s="110">
        <f>IFERROR(W7/AP7,0)</f>
        <v>0</v>
      </c>
    </row>
    <row r="8" spans="1:43" ht="14.25" x14ac:dyDescent="0.3">
      <c r="A8" s="67" t="s">
        <v>230</v>
      </c>
      <c r="B8" s="67" t="s">
        <v>209</v>
      </c>
      <c r="C8" s="102"/>
      <c r="E8" s="107" t="s">
        <v>731</v>
      </c>
      <c r="F8" s="108" t="s">
        <v>733</v>
      </c>
      <c r="G8" s="67" t="s">
        <v>693</v>
      </c>
      <c r="H8" s="67" t="s">
        <v>612</v>
      </c>
      <c r="I8" s="104">
        <f t="shared" ref="I8:I71" si="12">SUM(J8:S8)</f>
        <v>300</v>
      </c>
      <c r="J8" s="98">
        <f t="shared" si="1"/>
        <v>300</v>
      </c>
      <c r="K8" s="98">
        <f t="shared" ref="K8:K14" si="13">IF(H8=$K$6,IFERROR(VLOOKUP(E8,$U:$AQ,IFERROR(MATCH($K$6,$U$6:$AQ$6,0)+1,0),FALSE),0),0)</f>
        <v>0</v>
      </c>
      <c r="L8" s="98">
        <f t="shared" ref="L8:L71" si="14">IF(H8=$L$6,IFERROR(VLOOKUP(E8,$U:$AQ,IFERROR(MATCH($L$6,$U$6:$AQ$6,0)+1,0),FALSE),0),0)</f>
        <v>0</v>
      </c>
      <c r="M8" s="98">
        <f t="shared" ref="M8:M71" si="15">IF(H8=$M$6,IFERROR(VLOOKUP(E8,$U:$AQ,IFERROR(MATCH($M$6,$U$6:$AQ$6,0)+1,0),FALSE),0),0)</f>
        <v>0</v>
      </c>
      <c r="N8" s="98">
        <f t="shared" ref="N8:N14" si="16">IF(H8=$J$2,IFERROR(VLOOKUP(E8,$Q:$AM,IFERROR(MATCH(H8,$Q$2:$AM$2,0)+1,0),FALSE),0),0)</f>
        <v>0</v>
      </c>
      <c r="O8" s="98">
        <f t="shared" ref="O8:O14" si="17">IF(H8=$K$2,IFERROR(VLOOKUP(E8,$Q:$AM,IFERROR(MATCH(H8,$Q$2:$AM$2,0)+1,0),FALSE),0),0)</f>
        <v>0</v>
      </c>
      <c r="P8" s="98">
        <f t="shared" ref="P8:P14" si="18">IF(H8=$L$2,IFERROR(VLOOKUP(E8,$Q:$AM,IFERROR(MATCH(H8,$Q$2:$AM$2,0)+1,0),FALSE),0),0)</f>
        <v>0</v>
      </c>
      <c r="Q8" s="98">
        <f t="shared" ref="Q8:Q14" si="19">IF(H8=$M$2,IFERROR(VLOOKUP(E8,$Q:$AM,IFERROR(MATCH(H8,$Q$2:$AM$2,0)+1,0),FALSE),0),0)</f>
        <v>0</v>
      </c>
      <c r="R8" s="98">
        <f t="shared" ref="R8:R14" si="20">IF(H8=$N$2,IFERROR(VLOOKUP(E8,$Q:$AM,IFERROR(MATCH(H8,$Q$2:$AM$2,0)+1,0),FALSE),0),0)</f>
        <v>0</v>
      </c>
      <c r="S8" s="98">
        <f t="shared" ref="S8:S14" si="21">IF(H8=$O$2,IFERROR(VLOOKUP(E8,$Q:$AM,IFERROR(MATCH(H8,$Q$2:$AM$2,0)+1,0),FALSE),0),0)</f>
        <v>0</v>
      </c>
      <c r="T8" s="4"/>
      <c r="U8" s="109" t="s">
        <v>731</v>
      </c>
      <c r="V8" s="109"/>
      <c r="W8" s="109">
        <v>1800</v>
      </c>
      <c r="X8" s="109">
        <f t="shared" ref="X8:X15" si="22">COUNTIFS($E$5:$E$306,U8,$H$5:$H$306,$X$6)</f>
        <v>6</v>
      </c>
      <c r="Y8" s="110">
        <f t="shared" si="3"/>
        <v>300</v>
      </c>
      <c r="Z8" s="109">
        <f t="shared" ref="Z8:Z15" si="23">COUNTIFS($E$5:$E$306,U8,$H$5:$H$306,$Z$6)</f>
        <v>4</v>
      </c>
      <c r="AA8" s="110">
        <f t="shared" ref="AA8:AA15" si="24">IFERROR(W8/Z8,0)</f>
        <v>450</v>
      </c>
      <c r="AB8" s="109">
        <f t="shared" si="4"/>
        <v>4</v>
      </c>
      <c r="AC8" s="110">
        <f t="shared" ref="AC8:AC15" si="25">IFERROR(W8/AB8,0)</f>
        <v>450</v>
      </c>
      <c r="AD8" s="109">
        <f t="shared" si="5"/>
        <v>4</v>
      </c>
      <c r="AE8" s="110">
        <f t="shared" ref="AE8:AE15" si="26">IFERROR(W8/AD8,0)</f>
        <v>450</v>
      </c>
      <c r="AF8" s="109">
        <f t="shared" si="6"/>
        <v>0</v>
      </c>
      <c r="AG8" s="110">
        <f t="shared" ref="AG8:AG15" si="27">IFERROR(W8/AF8,0)</f>
        <v>0</v>
      </c>
      <c r="AH8" s="109">
        <f t="shared" si="7"/>
        <v>0</v>
      </c>
      <c r="AI8" s="110">
        <f t="shared" ref="AI8:AI15" si="28">IFERROR(W8/AH8,0)</f>
        <v>0</v>
      </c>
      <c r="AJ8" s="109">
        <f t="shared" si="8"/>
        <v>0</v>
      </c>
      <c r="AK8" s="110">
        <f t="shared" ref="AK8:AK15" si="29">IFERROR(W8/AJ8,0)</f>
        <v>0</v>
      </c>
      <c r="AL8" s="109">
        <f t="shared" si="9"/>
        <v>0</v>
      </c>
      <c r="AM8" s="110">
        <f t="shared" ref="AM8:AM15" si="30">IFERROR(W8/AL8,0)</f>
        <v>0</v>
      </c>
      <c r="AN8" s="109">
        <f t="shared" si="10"/>
        <v>0</v>
      </c>
      <c r="AO8" s="110">
        <f t="shared" ref="AO8:AO15" si="31">IFERROR(W8/AN8,0)</f>
        <v>0</v>
      </c>
      <c r="AP8" s="109">
        <f t="shared" si="11"/>
        <v>0</v>
      </c>
      <c r="AQ8" s="110">
        <f t="shared" ref="AQ8:AQ15" si="32">IFERROR(W8/AP8,0)</f>
        <v>0</v>
      </c>
    </row>
    <row r="9" spans="1:43" ht="14.25" x14ac:dyDescent="0.3">
      <c r="A9" s="67" t="s">
        <v>231</v>
      </c>
      <c r="B9" s="67" t="s">
        <v>203</v>
      </c>
      <c r="C9" s="102"/>
      <c r="E9" s="107" t="s">
        <v>731</v>
      </c>
      <c r="F9" s="108" t="s">
        <v>196</v>
      </c>
      <c r="G9" s="108" t="s">
        <v>542</v>
      </c>
      <c r="H9" s="67" t="s">
        <v>612</v>
      </c>
      <c r="I9" s="104">
        <f t="shared" si="12"/>
        <v>300</v>
      </c>
      <c r="J9" s="98">
        <f t="shared" si="1"/>
        <v>300</v>
      </c>
      <c r="K9" s="98">
        <f t="shared" si="13"/>
        <v>0</v>
      </c>
      <c r="L9" s="98">
        <f t="shared" si="14"/>
        <v>0</v>
      </c>
      <c r="M9" s="98">
        <f t="shared" si="15"/>
        <v>0</v>
      </c>
      <c r="N9" s="98">
        <f t="shared" si="16"/>
        <v>0</v>
      </c>
      <c r="O9" s="98">
        <f t="shared" si="17"/>
        <v>0</v>
      </c>
      <c r="P9" s="98">
        <f t="shared" si="18"/>
        <v>0</v>
      </c>
      <c r="Q9" s="98">
        <f t="shared" si="19"/>
        <v>0</v>
      </c>
      <c r="R9" s="98">
        <f t="shared" si="20"/>
        <v>0</v>
      </c>
      <c r="S9" s="98">
        <f t="shared" si="21"/>
        <v>0</v>
      </c>
      <c r="T9" s="4"/>
      <c r="U9" s="109" t="s">
        <v>270</v>
      </c>
      <c r="V9" s="109"/>
      <c r="W9" s="109">
        <v>1700</v>
      </c>
      <c r="X9" s="109">
        <f t="shared" si="22"/>
        <v>2</v>
      </c>
      <c r="Y9" s="110">
        <f t="shared" si="3"/>
        <v>850</v>
      </c>
      <c r="Z9" s="109">
        <f t="shared" si="23"/>
        <v>3</v>
      </c>
      <c r="AA9" s="110">
        <f t="shared" si="24"/>
        <v>566.66666666666663</v>
      </c>
      <c r="AB9" s="109">
        <f t="shared" si="4"/>
        <v>3</v>
      </c>
      <c r="AC9" s="110">
        <f t="shared" si="25"/>
        <v>566.66666666666663</v>
      </c>
      <c r="AD9" s="109">
        <f t="shared" si="5"/>
        <v>3</v>
      </c>
      <c r="AE9" s="110">
        <f t="shared" si="26"/>
        <v>566.66666666666663</v>
      </c>
      <c r="AF9" s="109">
        <f t="shared" si="6"/>
        <v>0</v>
      </c>
      <c r="AG9" s="110">
        <f t="shared" si="27"/>
        <v>0</v>
      </c>
      <c r="AH9" s="109">
        <f t="shared" si="7"/>
        <v>0</v>
      </c>
      <c r="AI9" s="110">
        <f t="shared" si="28"/>
        <v>0</v>
      </c>
      <c r="AJ9" s="109">
        <f t="shared" si="8"/>
        <v>0</v>
      </c>
      <c r="AK9" s="110">
        <f t="shared" si="29"/>
        <v>0</v>
      </c>
      <c r="AL9" s="109">
        <f t="shared" si="9"/>
        <v>0</v>
      </c>
      <c r="AM9" s="110">
        <f t="shared" si="30"/>
        <v>0</v>
      </c>
      <c r="AN9" s="109">
        <f t="shared" si="10"/>
        <v>0</v>
      </c>
      <c r="AO9" s="110">
        <f t="shared" si="31"/>
        <v>0</v>
      </c>
      <c r="AP9" s="109">
        <f t="shared" si="11"/>
        <v>0</v>
      </c>
      <c r="AQ9" s="110">
        <f t="shared" si="32"/>
        <v>0</v>
      </c>
    </row>
    <row r="10" spans="1:43" ht="14.25" x14ac:dyDescent="0.3">
      <c r="A10" s="67" t="s">
        <v>232</v>
      </c>
      <c r="B10" s="67" t="s">
        <v>208</v>
      </c>
      <c r="C10" s="102"/>
      <c r="E10" s="107" t="s">
        <v>731</v>
      </c>
      <c r="F10" s="108" t="s">
        <v>214</v>
      </c>
      <c r="G10" s="108" t="s">
        <v>735</v>
      </c>
      <c r="H10" s="67" t="s">
        <v>612</v>
      </c>
      <c r="I10" s="104">
        <f t="shared" si="12"/>
        <v>300</v>
      </c>
      <c r="J10" s="98">
        <f t="shared" si="1"/>
        <v>300</v>
      </c>
      <c r="K10" s="98">
        <f t="shared" si="13"/>
        <v>0</v>
      </c>
      <c r="L10" s="98">
        <f t="shared" si="14"/>
        <v>0</v>
      </c>
      <c r="M10" s="98">
        <f t="shared" si="15"/>
        <v>0</v>
      </c>
      <c r="N10" s="98">
        <f t="shared" si="16"/>
        <v>0</v>
      </c>
      <c r="O10" s="98">
        <f t="shared" si="17"/>
        <v>0</v>
      </c>
      <c r="P10" s="98">
        <f t="shared" si="18"/>
        <v>0</v>
      </c>
      <c r="Q10" s="98">
        <f t="shared" si="19"/>
        <v>0</v>
      </c>
      <c r="R10" s="98">
        <f t="shared" si="20"/>
        <v>0</v>
      </c>
      <c r="S10" s="98">
        <f t="shared" si="21"/>
        <v>0</v>
      </c>
      <c r="T10" s="4"/>
      <c r="U10" s="109" t="s">
        <v>268</v>
      </c>
      <c r="V10" s="109"/>
      <c r="W10" s="109">
        <v>880</v>
      </c>
      <c r="X10" s="109">
        <f t="shared" si="22"/>
        <v>3</v>
      </c>
      <c r="Y10" s="110">
        <f t="shared" si="3"/>
        <v>293.33333333333331</v>
      </c>
      <c r="Z10" s="109">
        <f t="shared" si="23"/>
        <v>3</v>
      </c>
      <c r="AA10" s="110">
        <f t="shared" si="24"/>
        <v>293.33333333333331</v>
      </c>
      <c r="AB10" s="109">
        <f t="shared" si="4"/>
        <v>3</v>
      </c>
      <c r="AC10" s="110">
        <f t="shared" si="25"/>
        <v>293.33333333333331</v>
      </c>
      <c r="AD10" s="109">
        <f t="shared" si="5"/>
        <v>2</v>
      </c>
      <c r="AE10" s="110">
        <f t="shared" si="26"/>
        <v>440</v>
      </c>
      <c r="AF10" s="109">
        <f t="shared" si="6"/>
        <v>0</v>
      </c>
      <c r="AG10" s="110">
        <f t="shared" si="27"/>
        <v>0</v>
      </c>
      <c r="AH10" s="109">
        <f t="shared" si="7"/>
        <v>0</v>
      </c>
      <c r="AI10" s="110">
        <f t="shared" si="28"/>
        <v>0</v>
      </c>
      <c r="AJ10" s="109">
        <f t="shared" si="8"/>
        <v>0</v>
      </c>
      <c r="AK10" s="110">
        <f t="shared" si="29"/>
        <v>0</v>
      </c>
      <c r="AL10" s="109">
        <f t="shared" si="9"/>
        <v>0</v>
      </c>
      <c r="AM10" s="110">
        <f t="shared" si="30"/>
        <v>0</v>
      </c>
      <c r="AN10" s="109">
        <f t="shared" si="10"/>
        <v>0</v>
      </c>
      <c r="AO10" s="110">
        <f t="shared" si="31"/>
        <v>0</v>
      </c>
      <c r="AP10" s="109">
        <f t="shared" si="11"/>
        <v>0</v>
      </c>
      <c r="AQ10" s="110">
        <f t="shared" si="32"/>
        <v>0</v>
      </c>
    </row>
    <row r="11" spans="1:43" ht="14.25" x14ac:dyDescent="0.3">
      <c r="A11" s="67" t="s">
        <v>233</v>
      </c>
      <c r="B11" s="67" t="s">
        <v>205</v>
      </c>
      <c r="C11" s="102"/>
      <c r="E11" s="107" t="s">
        <v>731</v>
      </c>
      <c r="F11" s="108" t="s">
        <v>209</v>
      </c>
      <c r="G11" s="67" t="s">
        <v>518</v>
      </c>
      <c r="H11" s="67" t="s">
        <v>612</v>
      </c>
      <c r="I11" s="104">
        <f t="shared" si="12"/>
        <v>300</v>
      </c>
      <c r="J11" s="98">
        <f t="shared" si="1"/>
        <v>300</v>
      </c>
      <c r="K11" s="98">
        <f t="shared" si="13"/>
        <v>0</v>
      </c>
      <c r="L11" s="98">
        <f t="shared" si="14"/>
        <v>0</v>
      </c>
      <c r="M11" s="98">
        <f t="shared" si="15"/>
        <v>0</v>
      </c>
      <c r="N11" s="98">
        <f t="shared" si="16"/>
        <v>0</v>
      </c>
      <c r="O11" s="98">
        <f t="shared" si="17"/>
        <v>0</v>
      </c>
      <c r="P11" s="98">
        <f t="shared" si="18"/>
        <v>0</v>
      </c>
      <c r="Q11" s="98">
        <f t="shared" si="19"/>
        <v>0</v>
      </c>
      <c r="R11" s="98">
        <f t="shared" si="20"/>
        <v>0</v>
      </c>
      <c r="S11" s="98">
        <f t="shared" si="21"/>
        <v>0</v>
      </c>
      <c r="T11" s="4"/>
      <c r="U11" s="109" t="s">
        <v>274</v>
      </c>
      <c r="V11" s="111">
        <v>45775</v>
      </c>
      <c r="W11" s="109">
        <v>1172</v>
      </c>
      <c r="X11" s="109">
        <f t="shared" si="22"/>
        <v>0</v>
      </c>
      <c r="Y11" s="110">
        <f t="shared" si="3"/>
        <v>0</v>
      </c>
      <c r="Z11" s="109">
        <f t="shared" si="23"/>
        <v>3</v>
      </c>
      <c r="AA11" s="110">
        <f t="shared" si="24"/>
        <v>390.66666666666669</v>
      </c>
      <c r="AB11" s="109">
        <f t="shared" si="4"/>
        <v>3</v>
      </c>
      <c r="AC11" s="110">
        <f t="shared" si="25"/>
        <v>390.66666666666669</v>
      </c>
      <c r="AD11" s="109">
        <f t="shared" si="5"/>
        <v>0</v>
      </c>
      <c r="AE11" s="110">
        <f t="shared" si="26"/>
        <v>0</v>
      </c>
      <c r="AF11" s="109">
        <f t="shared" si="6"/>
        <v>0</v>
      </c>
      <c r="AG11" s="110">
        <f t="shared" si="27"/>
        <v>0</v>
      </c>
      <c r="AH11" s="109">
        <f t="shared" si="7"/>
        <v>0</v>
      </c>
      <c r="AI11" s="110">
        <f t="shared" si="28"/>
        <v>0</v>
      </c>
      <c r="AJ11" s="109">
        <f t="shared" si="8"/>
        <v>0</v>
      </c>
      <c r="AK11" s="110">
        <f t="shared" si="29"/>
        <v>0</v>
      </c>
      <c r="AL11" s="109">
        <f t="shared" si="9"/>
        <v>0</v>
      </c>
      <c r="AM11" s="110">
        <f t="shared" si="30"/>
        <v>0</v>
      </c>
      <c r="AN11" s="109">
        <f t="shared" si="10"/>
        <v>0</v>
      </c>
      <c r="AO11" s="110">
        <f t="shared" si="31"/>
        <v>0</v>
      </c>
      <c r="AP11" s="109">
        <f t="shared" si="11"/>
        <v>0</v>
      </c>
      <c r="AQ11" s="110">
        <f t="shared" si="32"/>
        <v>0</v>
      </c>
    </row>
    <row r="12" spans="1:43" ht="14.25" x14ac:dyDescent="0.3">
      <c r="A12" s="67" t="s">
        <v>234</v>
      </c>
      <c r="B12" s="67" t="s">
        <v>200</v>
      </c>
      <c r="C12" s="102"/>
      <c r="E12" s="107" t="s">
        <v>731</v>
      </c>
      <c r="F12" s="108" t="s">
        <v>733</v>
      </c>
      <c r="G12" s="108" t="s">
        <v>753</v>
      </c>
      <c r="H12" s="67" t="s">
        <v>612</v>
      </c>
      <c r="I12" s="104">
        <f t="shared" si="12"/>
        <v>300</v>
      </c>
      <c r="J12" s="98">
        <f t="shared" si="1"/>
        <v>300</v>
      </c>
      <c r="K12" s="98">
        <f t="shared" si="13"/>
        <v>0</v>
      </c>
      <c r="L12" s="98">
        <f t="shared" si="14"/>
        <v>0</v>
      </c>
      <c r="M12" s="98">
        <f t="shared" si="15"/>
        <v>0</v>
      </c>
      <c r="N12" s="98">
        <f t="shared" si="16"/>
        <v>0</v>
      </c>
      <c r="O12" s="98">
        <f t="shared" si="17"/>
        <v>0</v>
      </c>
      <c r="P12" s="98">
        <f t="shared" si="18"/>
        <v>0</v>
      </c>
      <c r="Q12" s="98">
        <f t="shared" si="19"/>
        <v>0</v>
      </c>
      <c r="R12" s="98">
        <f t="shared" si="20"/>
        <v>0</v>
      </c>
      <c r="S12" s="98">
        <f t="shared" si="21"/>
        <v>0</v>
      </c>
      <c r="T12" s="4"/>
      <c r="U12" s="109" t="s">
        <v>276</v>
      </c>
      <c r="V12" s="109"/>
      <c r="W12" s="109">
        <v>1700</v>
      </c>
      <c r="X12" s="109">
        <f t="shared" si="22"/>
        <v>1</v>
      </c>
      <c r="Y12" s="110">
        <f t="shared" si="3"/>
        <v>1700</v>
      </c>
      <c r="Z12" s="109">
        <f t="shared" si="23"/>
        <v>2</v>
      </c>
      <c r="AA12" s="110">
        <f t="shared" si="24"/>
        <v>850</v>
      </c>
      <c r="AB12" s="109">
        <f t="shared" si="4"/>
        <v>4</v>
      </c>
      <c r="AC12" s="110">
        <f t="shared" si="25"/>
        <v>425</v>
      </c>
      <c r="AD12" s="109">
        <f t="shared" si="5"/>
        <v>0</v>
      </c>
      <c r="AE12" s="110">
        <f t="shared" si="26"/>
        <v>0</v>
      </c>
      <c r="AF12" s="109">
        <f t="shared" si="6"/>
        <v>0</v>
      </c>
      <c r="AG12" s="110">
        <f t="shared" si="27"/>
        <v>0</v>
      </c>
      <c r="AH12" s="109">
        <f t="shared" si="7"/>
        <v>0</v>
      </c>
      <c r="AI12" s="110">
        <f t="shared" si="28"/>
        <v>0</v>
      </c>
      <c r="AJ12" s="109">
        <f t="shared" si="8"/>
        <v>0</v>
      </c>
      <c r="AK12" s="110">
        <f t="shared" si="29"/>
        <v>0</v>
      </c>
      <c r="AL12" s="109">
        <f t="shared" si="9"/>
        <v>0</v>
      </c>
      <c r="AM12" s="110">
        <f t="shared" si="30"/>
        <v>0</v>
      </c>
      <c r="AN12" s="109">
        <f t="shared" si="10"/>
        <v>0</v>
      </c>
      <c r="AO12" s="110">
        <f t="shared" si="31"/>
        <v>0</v>
      </c>
      <c r="AP12" s="109">
        <f t="shared" si="11"/>
        <v>0</v>
      </c>
      <c r="AQ12" s="110">
        <f t="shared" si="32"/>
        <v>0</v>
      </c>
    </row>
    <row r="13" spans="1:43" ht="14.25" x14ac:dyDescent="0.3">
      <c r="A13" s="67" t="s">
        <v>235</v>
      </c>
      <c r="B13" s="67" t="s">
        <v>207</v>
      </c>
      <c r="C13" s="102"/>
      <c r="E13" s="67" t="s">
        <v>736</v>
      </c>
      <c r="F13" s="108" t="s">
        <v>737</v>
      </c>
      <c r="G13" s="108" t="s">
        <v>738</v>
      </c>
      <c r="H13" s="67" t="s">
        <v>612</v>
      </c>
      <c r="I13" s="104">
        <f t="shared" si="12"/>
        <v>850</v>
      </c>
      <c r="J13" s="98">
        <f t="shared" si="1"/>
        <v>850</v>
      </c>
      <c r="K13" s="98">
        <f t="shared" si="13"/>
        <v>0</v>
      </c>
      <c r="L13" s="98">
        <f t="shared" si="14"/>
        <v>0</v>
      </c>
      <c r="M13" s="98">
        <f t="shared" si="15"/>
        <v>0</v>
      </c>
      <c r="N13" s="98">
        <f t="shared" si="16"/>
        <v>0</v>
      </c>
      <c r="O13" s="98">
        <f t="shared" si="17"/>
        <v>0</v>
      </c>
      <c r="P13" s="98">
        <f t="shared" si="18"/>
        <v>0</v>
      </c>
      <c r="Q13" s="98">
        <f t="shared" si="19"/>
        <v>0</v>
      </c>
      <c r="R13" s="98">
        <f t="shared" si="20"/>
        <v>0</v>
      </c>
      <c r="S13" s="98">
        <f t="shared" si="21"/>
        <v>0</v>
      </c>
      <c r="T13" s="4"/>
      <c r="U13" s="109" t="s">
        <v>271</v>
      </c>
      <c r="V13" s="109"/>
      <c r="W13" s="109">
        <v>1650</v>
      </c>
      <c r="X13" s="109">
        <f t="shared" si="22"/>
        <v>5</v>
      </c>
      <c r="Y13" s="110">
        <f t="shared" si="3"/>
        <v>330</v>
      </c>
      <c r="Z13" s="109">
        <f t="shared" si="23"/>
        <v>4</v>
      </c>
      <c r="AA13" s="110">
        <f t="shared" si="24"/>
        <v>412.5</v>
      </c>
      <c r="AB13" s="109">
        <f t="shared" si="4"/>
        <v>5</v>
      </c>
      <c r="AC13" s="110">
        <f t="shared" si="25"/>
        <v>330</v>
      </c>
      <c r="AD13" s="109">
        <f t="shared" si="5"/>
        <v>2</v>
      </c>
      <c r="AE13" s="110">
        <f t="shared" si="26"/>
        <v>825</v>
      </c>
      <c r="AF13" s="109">
        <f t="shared" si="6"/>
        <v>0</v>
      </c>
      <c r="AG13" s="110">
        <f t="shared" si="27"/>
        <v>0</v>
      </c>
      <c r="AH13" s="109">
        <f t="shared" si="7"/>
        <v>0</v>
      </c>
      <c r="AI13" s="110">
        <f t="shared" si="28"/>
        <v>0</v>
      </c>
      <c r="AJ13" s="109">
        <f t="shared" si="8"/>
        <v>0</v>
      </c>
      <c r="AK13" s="110">
        <f t="shared" si="29"/>
        <v>0</v>
      </c>
      <c r="AL13" s="109">
        <f t="shared" si="9"/>
        <v>0</v>
      </c>
      <c r="AM13" s="110">
        <f t="shared" si="30"/>
        <v>0</v>
      </c>
      <c r="AN13" s="109">
        <f t="shared" si="10"/>
        <v>0</v>
      </c>
      <c r="AO13" s="110">
        <f t="shared" si="31"/>
        <v>0</v>
      </c>
      <c r="AP13" s="109">
        <f t="shared" si="11"/>
        <v>0</v>
      </c>
      <c r="AQ13" s="110">
        <f t="shared" si="32"/>
        <v>0</v>
      </c>
    </row>
    <row r="14" spans="1:43" ht="14.25" x14ac:dyDescent="0.3">
      <c r="A14" s="67" t="s">
        <v>236</v>
      </c>
      <c r="B14" s="67">
        <v>468</v>
      </c>
      <c r="C14" s="102"/>
      <c r="E14" s="67" t="s">
        <v>736</v>
      </c>
      <c r="F14" s="108">
        <v>468</v>
      </c>
      <c r="G14" s="108" t="s">
        <v>739</v>
      </c>
      <c r="H14" s="67" t="s">
        <v>612</v>
      </c>
      <c r="I14" s="104">
        <f t="shared" si="12"/>
        <v>850</v>
      </c>
      <c r="J14" s="98">
        <f t="shared" si="1"/>
        <v>850</v>
      </c>
      <c r="K14" s="98">
        <f t="shared" si="13"/>
        <v>0</v>
      </c>
      <c r="L14" s="98">
        <f t="shared" si="14"/>
        <v>0</v>
      </c>
      <c r="M14" s="98">
        <f t="shared" si="15"/>
        <v>0</v>
      </c>
      <c r="N14" s="98">
        <f t="shared" si="16"/>
        <v>0</v>
      </c>
      <c r="O14" s="98">
        <f t="shared" si="17"/>
        <v>0</v>
      </c>
      <c r="P14" s="98">
        <f t="shared" si="18"/>
        <v>0</v>
      </c>
      <c r="Q14" s="98">
        <f t="shared" si="19"/>
        <v>0</v>
      </c>
      <c r="R14" s="98">
        <f t="shared" si="20"/>
        <v>0</v>
      </c>
      <c r="S14" s="98">
        <f t="shared" si="21"/>
        <v>0</v>
      </c>
      <c r="T14" s="4"/>
      <c r="U14" s="109" t="s">
        <v>275</v>
      </c>
      <c r="V14" s="109"/>
      <c r="W14" s="109">
        <v>2400</v>
      </c>
      <c r="X14" s="109">
        <f t="shared" si="22"/>
        <v>5</v>
      </c>
      <c r="Y14" s="110">
        <f t="shared" si="3"/>
        <v>480</v>
      </c>
      <c r="Z14" s="109">
        <f t="shared" si="23"/>
        <v>5</v>
      </c>
      <c r="AA14" s="110">
        <f t="shared" si="24"/>
        <v>480</v>
      </c>
      <c r="AB14" s="109">
        <f t="shared" si="4"/>
        <v>5</v>
      </c>
      <c r="AC14" s="110">
        <f t="shared" si="25"/>
        <v>480</v>
      </c>
      <c r="AD14" s="109">
        <f t="shared" si="5"/>
        <v>1</v>
      </c>
      <c r="AE14" s="110">
        <f t="shared" si="26"/>
        <v>2400</v>
      </c>
      <c r="AF14" s="109">
        <f t="shared" si="6"/>
        <v>0</v>
      </c>
      <c r="AG14" s="110">
        <f t="shared" si="27"/>
        <v>0</v>
      </c>
      <c r="AH14" s="109">
        <f t="shared" si="7"/>
        <v>0</v>
      </c>
      <c r="AI14" s="110">
        <f t="shared" si="28"/>
        <v>0</v>
      </c>
      <c r="AJ14" s="109">
        <f t="shared" si="8"/>
        <v>0</v>
      </c>
      <c r="AK14" s="110">
        <f t="shared" si="29"/>
        <v>0</v>
      </c>
      <c r="AL14" s="109">
        <f t="shared" si="9"/>
        <v>0</v>
      </c>
      <c r="AM14" s="110">
        <f t="shared" si="30"/>
        <v>0</v>
      </c>
      <c r="AN14" s="109">
        <f t="shared" si="10"/>
        <v>0</v>
      </c>
      <c r="AO14" s="110">
        <f t="shared" si="31"/>
        <v>0</v>
      </c>
      <c r="AP14" s="109">
        <f t="shared" si="11"/>
        <v>0</v>
      </c>
      <c r="AQ14" s="110">
        <f t="shared" si="32"/>
        <v>0</v>
      </c>
    </row>
    <row r="15" spans="1:43" ht="14.25" x14ac:dyDescent="0.3">
      <c r="A15" s="67" t="s">
        <v>237</v>
      </c>
      <c r="B15" s="67" t="s">
        <v>197</v>
      </c>
      <c r="C15" s="102"/>
      <c r="E15" s="108" t="s">
        <v>741</v>
      </c>
      <c r="F15" s="108" t="s">
        <v>218</v>
      </c>
      <c r="G15" s="108" t="s">
        <v>755</v>
      </c>
      <c r="H15" s="67" t="s">
        <v>612</v>
      </c>
      <c r="I15" s="104">
        <f t="shared" si="12"/>
        <v>293.33333333333331</v>
      </c>
      <c r="J15" s="98">
        <f t="shared" ref="J15:J78" si="33">IF(H15=$J$6,IFERROR(VLOOKUP(E15,$U:$AQ,IFERROR(MATCH($J$6,$U$6:$AQ$6,0)+1,0),FALSE),0),0)</f>
        <v>293.33333333333331</v>
      </c>
      <c r="K15" s="98">
        <f t="shared" ref="K15:K78" si="34">IF(H15=$K$6,IFERROR(VLOOKUP(E15,$U:$AQ,IFERROR(MATCH($K$6,$U$6:$AQ$6,0)+1,0),FALSE),0),0)</f>
        <v>0</v>
      </c>
      <c r="L15" s="98">
        <f t="shared" si="14"/>
        <v>0</v>
      </c>
      <c r="M15" s="98">
        <f t="shared" si="15"/>
        <v>0</v>
      </c>
      <c r="N15" s="98">
        <f t="shared" ref="N15:N78" si="35">IF(H15=$J$2,IFERROR(VLOOKUP(E15,$Q:$AM,IFERROR(MATCH(H15,$Q$2:$AM$2,0)+1,0),FALSE),0),0)</f>
        <v>0</v>
      </c>
      <c r="O15" s="98">
        <f t="shared" ref="O15:O78" si="36">IF(H15=$K$2,IFERROR(VLOOKUP(E15,$Q:$AM,IFERROR(MATCH(H15,$Q$2:$AM$2,0)+1,0),FALSE),0),0)</f>
        <v>0</v>
      </c>
      <c r="P15" s="98">
        <f t="shared" ref="P15:P78" si="37">IF(H15=$L$2,IFERROR(VLOOKUP(E15,$Q:$AM,IFERROR(MATCH(H15,$Q$2:$AM$2,0)+1,0),FALSE),0),0)</f>
        <v>0</v>
      </c>
      <c r="Q15" s="98">
        <f t="shared" ref="Q15:Q78" si="38">IF(H15=$M$2,IFERROR(VLOOKUP(E15,$Q:$AM,IFERROR(MATCH(H15,$Q$2:$AM$2,0)+1,0),FALSE),0),0)</f>
        <v>0</v>
      </c>
      <c r="R15" s="98">
        <f t="shared" ref="R15:R78" si="39">IF(H15=$N$2,IFERROR(VLOOKUP(E15,$Q:$AM,IFERROR(MATCH(H15,$Q$2:$AM$2,0)+1,0),FALSE),0),0)</f>
        <v>0</v>
      </c>
      <c r="S15" s="98">
        <f t="shared" ref="S15:S78" si="40">IF(H15=$O$2,IFERROR(VLOOKUP(E15,$Q:$AM,IFERROR(MATCH(H15,$Q$2:$AM$2,0)+1,0),FALSE),0),0)</f>
        <v>0</v>
      </c>
      <c r="T15" s="4"/>
      <c r="U15" s="109" t="s">
        <v>273</v>
      </c>
      <c r="V15" s="109" t="s">
        <v>618</v>
      </c>
      <c r="W15" s="109">
        <v>1400</v>
      </c>
      <c r="X15" s="109">
        <f t="shared" si="22"/>
        <v>0</v>
      </c>
      <c r="Y15" s="110">
        <f t="shared" si="3"/>
        <v>0</v>
      </c>
      <c r="Z15" s="109">
        <f t="shared" si="23"/>
        <v>0</v>
      </c>
      <c r="AA15" s="110">
        <f t="shared" si="24"/>
        <v>0</v>
      </c>
      <c r="AB15" s="109">
        <f t="shared" si="4"/>
        <v>2</v>
      </c>
      <c r="AC15" s="110">
        <f t="shared" si="25"/>
        <v>700</v>
      </c>
      <c r="AD15" s="109">
        <f t="shared" si="5"/>
        <v>0</v>
      </c>
      <c r="AE15" s="110">
        <f t="shared" si="26"/>
        <v>0</v>
      </c>
      <c r="AF15" s="109">
        <f t="shared" si="6"/>
        <v>0</v>
      </c>
      <c r="AG15" s="110">
        <f t="shared" si="27"/>
        <v>0</v>
      </c>
      <c r="AH15" s="109">
        <f t="shared" si="7"/>
        <v>0</v>
      </c>
      <c r="AI15" s="110">
        <f t="shared" si="28"/>
        <v>0</v>
      </c>
      <c r="AJ15" s="109">
        <f t="shared" si="8"/>
        <v>0</v>
      </c>
      <c r="AK15" s="110">
        <f t="shared" si="29"/>
        <v>0</v>
      </c>
      <c r="AL15" s="109">
        <f t="shared" si="9"/>
        <v>0</v>
      </c>
      <c r="AM15" s="110">
        <f t="shared" si="30"/>
        <v>0</v>
      </c>
      <c r="AN15" s="109">
        <f t="shared" si="10"/>
        <v>0</v>
      </c>
      <c r="AO15" s="110">
        <f t="shared" si="31"/>
        <v>0</v>
      </c>
      <c r="AP15" s="109">
        <f t="shared" si="11"/>
        <v>0</v>
      </c>
      <c r="AQ15" s="110">
        <f t="shared" si="32"/>
        <v>0</v>
      </c>
    </row>
    <row r="16" spans="1:43" ht="14.25" x14ac:dyDescent="0.3">
      <c r="A16" s="67" t="s">
        <v>238</v>
      </c>
      <c r="B16" s="67" t="s">
        <v>210</v>
      </c>
      <c r="C16" s="102"/>
      <c r="E16" s="108" t="s">
        <v>741</v>
      </c>
      <c r="F16" s="108" t="s">
        <v>218</v>
      </c>
      <c r="G16" s="108" t="s">
        <v>756</v>
      </c>
      <c r="H16" s="67" t="s">
        <v>612</v>
      </c>
      <c r="I16" s="104">
        <f t="shared" si="12"/>
        <v>293.33333333333331</v>
      </c>
      <c r="J16" s="98">
        <f t="shared" si="33"/>
        <v>293.33333333333331</v>
      </c>
      <c r="K16" s="98">
        <f t="shared" si="34"/>
        <v>0</v>
      </c>
      <c r="L16" s="98">
        <f t="shared" si="14"/>
        <v>0</v>
      </c>
      <c r="M16" s="98">
        <f t="shared" si="15"/>
        <v>0</v>
      </c>
      <c r="N16" s="98">
        <f t="shared" si="35"/>
        <v>0</v>
      </c>
      <c r="O16" s="98">
        <f t="shared" si="36"/>
        <v>0</v>
      </c>
      <c r="P16" s="98">
        <f t="shared" si="37"/>
        <v>0</v>
      </c>
      <c r="Q16" s="98">
        <f t="shared" si="38"/>
        <v>0</v>
      </c>
      <c r="R16" s="98">
        <f t="shared" si="39"/>
        <v>0</v>
      </c>
      <c r="S16" s="98">
        <f t="shared" si="40"/>
        <v>0</v>
      </c>
      <c r="T16" s="4"/>
      <c r="U16" s="109"/>
      <c r="V16" s="109"/>
      <c r="W16" s="109"/>
      <c r="X16" s="109"/>
      <c r="Y16" s="110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</row>
    <row r="17" spans="1:43" ht="14.25" x14ac:dyDescent="0.3">
      <c r="A17" s="67" t="s">
        <v>239</v>
      </c>
      <c r="B17" s="67" t="s">
        <v>194</v>
      </c>
      <c r="C17" s="102"/>
      <c r="E17" s="108" t="s">
        <v>741</v>
      </c>
      <c r="F17" s="108" t="s">
        <v>218</v>
      </c>
      <c r="G17" s="108" t="s">
        <v>757</v>
      </c>
      <c r="H17" s="67" t="s">
        <v>612</v>
      </c>
      <c r="I17" s="104">
        <f t="shared" si="12"/>
        <v>293.33333333333331</v>
      </c>
      <c r="J17" s="98">
        <f t="shared" si="33"/>
        <v>293.33333333333331</v>
      </c>
      <c r="K17" s="98">
        <f t="shared" si="34"/>
        <v>0</v>
      </c>
      <c r="L17" s="98">
        <f t="shared" si="14"/>
        <v>0</v>
      </c>
      <c r="M17" s="98">
        <f t="shared" si="15"/>
        <v>0</v>
      </c>
      <c r="N17" s="98">
        <f t="shared" si="35"/>
        <v>0</v>
      </c>
      <c r="O17" s="98">
        <f t="shared" si="36"/>
        <v>0</v>
      </c>
      <c r="P17" s="98">
        <f t="shared" si="37"/>
        <v>0</v>
      </c>
      <c r="Q17" s="98">
        <f t="shared" si="38"/>
        <v>0</v>
      </c>
      <c r="R17" s="98">
        <f t="shared" si="39"/>
        <v>0</v>
      </c>
      <c r="S17" s="98">
        <f t="shared" si="40"/>
        <v>0</v>
      </c>
      <c r="T17" s="4"/>
      <c r="U17" s="4"/>
      <c r="V17" s="4"/>
      <c r="W17" s="4"/>
      <c r="X17" s="4"/>
      <c r="Y17" s="106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</row>
    <row r="18" spans="1:43" ht="14.25" x14ac:dyDescent="0.3">
      <c r="A18" s="67" t="s">
        <v>240</v>
      </c>
      <c r="B18" s="67" t="s">
        <v>214</v>
      </c>
      <c r="C18" s="102"/>
      <c r="E18" s="108" t="s">
        <v>742</v>
      </c>
      <c r="F18" s="67" t="s">
        <v>213</v>
      </c>
      <c r="G18" s="67" t="s">
        <v>743</v>
      </c>
      <c r="H18" s="67" t="s">
        <v>612</v>
      </c>
      <c r="I18" s="104">
        <f t="shared" si="12"/>
        <v>330</v>
      </c>
      <c r="J18" s="98">
        <f t="shared" si="33"/>
        <v>330</v>
      </c>
      <c r="K18" s="98">
        <f t="shared" si="34"/>
        <v>0</v>
      </c>
      <c r="L18" s="98">
        <f t="shared" si="14"/>
        <v>0</v>
      </c>
      <c r="M18" s="98">
        <f t="shared" si="15"/>
        <v>0</v>
      </c>
      <c r="N18" s="98">
        <f t="shared" si="35"/>
        <v>0</v>
      </c>
      <c r="O18" s="98">
        <f t="shared" si="36"/>
        <v>0</v>
      </c>
      <c r="P18" s="98">
        <f t="shared" si="37"/>
        <v>0</v>
      </c>
      <c r="Q18" s="98">
        <f t="shared" si="38"/>
        <v>0</v>
      </c>
      <c r="R18" s="98">
        <f t="shared" si="39"/>
        <v>0</v>
      </c>
      <c r="S18" s="98">
        <f t="shared" si="40"/>
        <v>0</v>
      </c>
      <c r="T18" s="4"/>
      <c r="U18" s="4"/>
      <c r="V18" s="4"/>
      <c r="W18" s="4"/>
      <c r="X18" s="4"/>
      <c r="Y18" s="106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 ht="14.25" x14ac:dyDescent="0.3">
      <c r="A19" s="67" t="s">
        <v>241</v>
      </c>
      <c r="B19" s="67" t="s">
        <v>204</v>
      </c>
      <c r="C19" s="102"/>
      <c r="E19" s="108" t="s">
        <v>742</v>
      </c>
      <c r="F19" s="67" t="s">
        <v>213</v>
      </c>
      <c r="G19" s="108" t="s">
        <v>744</v>
      </c>
      <c r="H19" s="67" t="s">
        <v>612</v>
      </c>
      <c r="I19" s="104">
        <f t="shared" si="12"/>
        <v>330</v>
      </c>
      <c r="J19" s="98">
        <f t="shared" si="33"/>
        <v>330</v>
      </c>
      <c r="K19" s="98">
        <f t="shared" si="34"/>
        <v>0</v>
      </c>
      <c r="L19" s="98">
        <f t="shared" si="14"/>
        <v>0</v>
      </c>
      <c r="M19" s="98">
        <f t="shared" si="15"/>
        <v>0</v>
      </c>
      <c r="N19" s="98">
        <f t="shared" si="35"/>
        <v>0</v>
      </c>
      <c r="O19" s="98">
        <f t="shared" si="36"/>
        <v>0</v>
      </c>
      <c r="P19" s="98">
        <f t="shared" si="37"/>
        <v>0</v>
      </c>
      <c r="Q19" s="98">
        <f t="shared" si="38"/>
        <v>0</v>
      </c>
      <c r="R19" s="98">
        <f t="shared" si="39"/>
        <v>0</v>
      </c>
      <c r="S19" s="98">
        <f t="shared" si="40"/>
        <v>0</v>
      </c>
      <c r="T19" s="4"/>
      <c r="U19" s="4"/>
      <c r="V19" s="4"/>
      <c r="W19" s="4"/>
      <c r="X19" s="4"/>
      <c r="Y19" s="106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</row>
    <row r="20" spans="1:43" ht="14.25" x14ac:dyDescent="0.3">
      <c r="A20" s="67" t="s">
        <v>242</v>
      </c>
      <c r="B20" s="67" t="s">
        <v>126</v>
      </c>
      <c r="C20" s="102"/>
      <c r="E20" s="108" t="s">
        <v>742</v>
      </c>
      <c r="F20" s="108" t="s">
        <v>745</v>
      </c>
      <c r="G20" s="108" t="s">
        <v>758</v>
      </c>
      <c r="H20" s="67" t="s">
        <v>612</v>
      </c>
      <c r="I20" s="104">
        <f t="shared" si="12"/>
        <v>330</v>
      </c>
      <c r="J20" s="98">
        <f t="shared" si="33"/>
        <v>330</v>
      </c>
      <c r="K20" s="98">
        <f t="shared" si="34"/>
        <v>0</v>
      </c>
      <c r="L20" s="98">
        <f t="shared" si="14"/>
        <v>0</v>
      </c>
      <c r="M20" s="98">
        <f t="shared" si="15"/>
        <v>0</v>
      </c>
      <c r="N20" s="98">
        <f t="shared" si="35"/>
        <v>0</v>
      </c>
      <c r="O20" s="98">
        <f t="shared" si="36"/>
        <v>0</v>
      </c>
      <c r="P20" s="98">
        <f t="shared" si="37"/>
        <v>0</v>
      </c>
      <c r="Q20" s="98">
        <f t="shared" si="38"/>
        <v>0</v>
      </c>
      <c r="R20" s="98">
        <f t="shared" si="39"/>
        <v>0</v>
      </c>
      <c r="S20" s="98">
        <f t="shared" si="40"/>
        <v>0</v>
      </c>
      <c r="T20" s="4"/>
      <c r="U20" s="4"/>
      <c r="V20" s="4"/>
      <c r="W20" s="4"/>
      <c r="X20" s="4"/>
      <c r="Y20" s="106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</row>
    <row r="21" spans="1:43" ht="14.25" x14ac:dyDescent="0.3">
      <c r="A21" s="67" t="s">
        <v>243</v>
      </c>
      <c r="B21" s="67" t="s">
        <v>201</v>
      </c>
      <c r="C21" s="102"/>
      <c r="E21" s="108" t="s">
        <v>742</v>
      </c>
      <c r="F21" s="108" t="s">
        <v>745</v>
      </c>
      <c r="G21" s="108" t="s">
        <v>746</v>
      </c>
      <c r="H21" s="67" t="s">
        <v>612</v>
      </c>
      <c r="I21" s="104">
        <f t="shared" si="12"/>
        <v>330</v>
      </c>
      <c r="J21" s="98">
        <f t="shared" si="33"/>
        <v>330</v>
      </c>
      <c r="K21" s="98">
        <f t="shared" si="34"/>
        <v>0</v>
      </c>
      <c r="L21" s="98">
        <f t="shared" si="14"/>
        <v>0</v>
      </c>
      <c r="M21" s="98">
        <f t="shared" si="15"/>
        <v>0</v>
      </c>
      <c r="N21" s="98">
        <f t="shared" si="35"/>
        <v>0</v>
      </c>
      <c r="O21" s="98">
        <f t="shared" si="36"/>
        <v>0</v>
      </c>
      <c r="P21" s="98">
        <f t="shared" si="37"/>
        <v>0</v>
      </c>
      <c r="Q21" s="98">
        <f t="shared" si="38"/>
        <v>0</v>
      </c>
      <c r="R21" s="98">
        <f t="shared" si="39"/>
        <v>0</v>
      </c>
      <c r="S21" s="98">
        <f t="shared" si="40"/>
        <v>0</v>
      </c>
      <c r="T21" s="4"/>
      <c r="U21" s="4"/>
      <c r="V21" s="4"/>
      <c r="W21" s="4"/>
      <c r="X21" s="4"/>
      <c r="Y21" s="106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</row>
    <row r="22" spans="1:43" ht="14.25" x14ac:dyDescent="0.3">
      <c r="A22" s="67" t="s">
        <v>244</v>
      </c>
      <c r="B22" s="67" t="s">
        <v>212</v>
      </c>
      <c r="C22" s="102"/>
      <c r="E22" s="108" t="s">
        <v>742</v>
      </c>
      <c r="F22" s="108" t="s">
        <v>215</v>
      </c>
      <c r="G22" s="108" t="s">
        <v>747</v>
      </c>
      <c r="H22" s="67" t="s">
        <v>612</v>
      </c>
      <c r="I22" s="104">
        <f t="shared" si="12"/>
        <v>330</v>
      </c>
      <c r="J22" s="98">
        <f t="shared" si="33"/>
        <v>330</v>
      </c>
      <c r="K22" s="98">
        <f t="shared" si="34"/>
        <v>0</v>
      </c>
      <c r="L22" s="98">
        <f t="shared" si="14"/>
        <v>0</v>
      </c>
      <c r="M22" s="98">
        <f t="shared" si="15"/>
        <v>0</v>
      </c>
      <c r="N22" s="98">
        <f t="shared" si="35"/>
        <v>0</v>
      </c>
      <c r="O22" s="98">
        <f t="shared" si="36"/>
        <v>0</v>
      </c>
      <c r="P22" s="98">
        <f t="shared" si="37"/>
        <v>0</v>
      </c>
      <c r="Q22" s="98">
        <f t="shared" si="38"/>
        <v>0</v>
      </c>
      <c r="R22" s="98">
        <f t="shared" si="39"/>
        <v>0</v>
      </c>
      <c r="S22" s="98">
        <f t="shared" si="40"/>
        <v>0</v>
      </c>
      <c r="T22" s="4"/>
      <c r="U22" s="4"/>
      <c r="V22" s="4"/>
      <c r="W22" s="4"/>
      <c r="X22" s="4"/>
      <c r="Y22" s="106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</row>
    <row r="23" spans="1:43" ht="14.25" x14ac:dyDescent="0.3">
      <c r="A23" s="67" t="s">
        <v>245</v>
      </c>
      <c r="B23" s="67" t="s">
        <v>211</v>
      </c>
      <c r="C23" s="102"/>
      <c r="E23" s="108" t="s">
        <v>748</v>
      </c>
      <c r="F23" s="108" t="s">
        <v>216</v>
      </c>
      <c r="G23" s="108" t="s">
        <v>749</v>
      </c>
      <c r="H23" s="67" t="s">
        <v>612</v>
      </c>
      <c r="I23" s="104">
        <f t="shared" si="12"/>
        <v>480</v>
      </c>
      <c r="J23" s="98">
        <f t="shared" si="33"/>
        <v>480</v>
      </c>
      <c r="K23" s="98">
        <f t="shared" si="34"/>
        <v>0</v>
      </c>
      <c r="L23" s="98">
        <f t="shared" si="14"/>
        <v>0</v>
      </c>
      <c r="M23" s="98">
        <f t="shared" si="15"/>
        <v>0</v>
      </c>
      <c r="N23" s="98">
        <f t="shared" si="35"/>
        <v>0</v>
      </c>
      <c r="O23" s="98">
        <f t="shared" si="36"/>
        <v>0</v>
      </c>
      <c r="P23" s="98">
        <f t="shared" si="37"/>
        <v>0</v>
      </c>
      <c r="Q23" s="98">
        <f t="shared" si="38"/>
        <v>0</v>
      </c>
      <c r="R23" s="98">
        <f t="shared" si="39"/>
        <v>0</v>
      </c>
      <c r="S23" s="98">
        <f t="shared" si="40"/>
        <v>0</v>
      </c>
      <c r="T23" s="4"/>
      <c r="U23" s="4"/>
      <c r="V23" s="4"/>
      <c r="W23" s="4"/>
      <c r="X23" s="4"/>
      <c r="Y23" s="106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</row>
    <row r="24" spans="1:43" ht="14.25" x14ac:dyDescent="0.3">
      <c r="A24" s="67" t="s">
        <v>246</v>
      </c>
      <c r="B24" s="67" t="s">
        <v>199</v>
      </c>
      <c r="C24" s="102"/>
      <c r="E24" s="108" t="s">
        <v>748</v>
      </c>
      <c r="F24" s="108" t="s">
        <v>216</v>
      </c>
      <c r="G24" s="108" t="s">
        <v>688</v>
      </c>
      <c r="H24" s="67" t="s">
        <v>612</v>
      </c>
      <c r="I24" s="104">
        <f t="shared" si="12"/>
        <v>480</v>
      </c>
      <c r="J24" s="98">
        <f t="shared" si="33"/>
        <v>480</v>
      </c>
      <c r="K24" s="98">
        <f t="shared" si="34"/>
        <v>0</v>
      </c>
      <c r="L24" s="98">
        <f t="shared" si="14"/>
        <v>0</v>
      </c>
      <c r="M24" s="98">
        <f t="shared" si="15"/>
        <v>0</v>
      </c>
      <c r="N24" s="98">
        <f t="shared" si="35"/>
        <v>0</v>
      </c>
      <c r="O24" s="98">
        <f t="shared" si="36"/>
        <v>0</v>
      </c>
      <c r="P24" s="98">
        <f t="shared" si="37"/>
        <v>0</v>
      </c>
      <c r="Q24" s="98">
        <f t="shared" si="38"/>
        <v>0</v>
      </c>
      <c r="R24" s="98">
        <f t="shared" si="39"/>
        <v>0</v>
      </c>
      <c r="S24" s="98">
        <f t="shared" si="40"/>
        <v>0</v>
      </c>
      <c r="T24" s="4"/>
      <c r="U24" s="4"/>
      <c r="V24" s="4"/>
      <c r="W24" s="4"/>
      <c r="X24" s="4"/>
      <c r="Y24" s="106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spans="1:43" ht="14.25" x14ac:dyDescent="0.3">
      <c r="A25" s="67" t="s">
        <v>247</v>
      </c>
      <c r="B25" s="67" t="s">
        <v>215</v>
      </c>
      <c r="C25" s="102"/>
      <c r="E25" s="108" t="s">
        <v>748</v>
      </c>
      <c r="F25" s="108" t="s">
        <v>733</v>
      </c>
      <c r="G25" s="67" t="s">
        <v>695</v>
      </c>
      <c r="H25" s="67" t="s">
        <v>612</v>
      </c>
      <c r="I25" s="104">
        <f t="shared" si="12"/>
        <v>480</v>
      </c>
      <c r="J25" s="98">
        <f t="shared" si="33"/>
        <v>480</v>
      </c>
      <c r="K25" s="98">
        <f t="shared" si="34"/>
        <v>0</v>
      </c>
      <c r="L25" s="98">
        <f t="shared" si="14"/>
        <v>0</v>
      </c>
      <c r="M25" s="98">
        <f t="shared" si="15"/>
        <v>0</v>
      </c>
      <c r="N25" s="98">
        <f t="shared" si="35"/>
        <v>0</v>
      </c>
      <c r="O25" s="98">
        <f t="shared" si="36"/>
        <v>0</v>
      </c>
      <c r="P25" s="98">
        <f t="shared" si="37"/>
        <v>0</v>
      </c>
      <c r="Q25" s="98">
        <f t="shared" si="38"/>
        <v>0</v>
      </c>
      <c r="R25" s="98">
        <f t="shared" si="39"/>
        <v>0</v>
      </c>
      <c r="S25" s="98">
        <f t="shared" si="40"/>
        <v>0</v>
      </c>
      <c r="T25" s="4"/>
      <c r="U25" s="4"/>
      <c r="V25" s="4"/>
      <c r="W25" s="4"/>
      <c r="X25" s="4"/>
      <c r="Y25" s="106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spans="1:43" ht="14.25" x14ac:dyDescent="0.3">
      <c r="A26" s="67" t="s">
        <v>248</v>
      </c>
      <c r="B26" s="67" t="s">
        <v>206</v>
      </c>
      <c r="C26" s="102"/>
      <c r="E26" s="108" t="s">
        <v>748</v>
      </c>
      <c r="F26" s="67" t="s">
        <v>216</v>
      </c>
      <c r="G26" s="67" t="s">
        <v>682</v>
      </c>
      <c r="H26" s="67" t="s">
        <v>612</v>
      </c>
      <c r="I26" s="104">
        <f t="shared" si="12"/>
        <v>480</v>
      </c>
      <c r="J26" s="98">
        <f t="shared" si="33"/>
        <v>480</v>
      </c>
      <c r="K26" s="98">
        <f t="shared" si="34"/>
        <v>0</v>
      </c>
      <c r="L26" s="98">
        <f t="shared" si="14"/>
        <v>0</v>
      </c>
      <c r="M26" s="98">
        <f t="shared" si="15"/>
        <v>0</v>
      </c>
      <c r="N26" s="98">
        <f t="shared" si="35"/>
        <v>0</v>
      </c>
      <c r="O26" s="98">
        <f t="shared" si="36"/>
        <v>0</v>
      </c>
      <c r="P26" s="98">
        <f t="shared" si="37"/>
        <v>0</v>
      </c>
      <c r="Q26" s="98">
        <f t="shared" si="38"/>
        <v>0</v>
      </c>
      <c r="R26" s="98">
        <f t="shared" si="39"/>
        <v>0</v>
      </c>
      <c r="S26" s="98">
        <f t="shared" si="40"/>
        <v>0</v>
      </c>
      <c r="T26" s="4"/>
      <c r="U26" s="4"/>
      <c r="V26" s="4"/>
      <c r="W26" s="4"/>
      <c r="X26" s="4"/>
      <c r="Y26" s="106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</row>
    <row r="27" spans="1:43" ht="14.25" x14ac:dyDescent="0.3">
      <c r="A27" s="67" t="s">
        <v>249</v>
      </c>
      <c r="B27" s="67" t="s">
        <v>198</v>
      </c>
      <c r="C27" s="102"/>
      <c r="E27" s="108" t="s">
        <v>748</v>
      </c>
      <c r="F27" s="108" t="s">
        <v>216</v>
      </c>
      <c r="G27" s="108" t="s">
        <v>750</v>
      </c>
      <c r="H27" s="67" t="s">
        <v>612</v>
      </c>
      <c r="I27" s="104">
        <f t="shared" si="12"/>
        <v>480</v>
      </c>
      <c r="J27" s="98">
        <f t="shared" si="33"/>
        <v>480</v>
      </c>
      <c r="K27" s="98">
        <f t="shared" si="34"/>
        <v>0</v>
      </c>
      <c r="L27" s="98">
        <f t="shared" si="14"/>
        <v>0</v>
      </c>
      <c r="M27" s="98">
        <f t="shared" si="15"/>
        <v>0</v>
      </c>
      <c r="N27" s="98">
        <f t="shared" si="35"/>
        <v>0</v>
      </c>
      <c r="O27" s="98">
        <f t="shared" si="36"/>
        <v>0</v>
      </c>
      <c r="P27" s="98">
        <f t="shared" si="37"/>
        <v>0</v>
      </c>
      <c r="Q27" s="98">
        <f t="shared" si="38"/>
        <v>0</v>
      </c>
      <c r="R27" s="98">
        <f t="shared" si="39"/>
        <v>0</v>
      </c>
      <c r="S27" s="98">
        <f t="shared" si="40"/>
        <v>0</v>
      </c>
      <c r="T27" s="4"/>
      <c r="U27" s="4"/>
      <c r="V27" s="4"/>
      <c r="W27" s="4"/>
      <c r="X27" s="4"/>
      <c r="Y27" s="106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</row>
    <row r="28" spans="1:43" ht="14.25" x14ac:dyDescent="0.3">
      <c r="A28" s="67" t="s">
        <v>250</v>
      </c>
      <c r="B28" s="67" t="s">
        <v>213</v>
      </c>
      <c r="C28" s="102"/>
      <c r="E28" s="108" t="s">
        <v>754</v>
      </c>
      <c r="F28" s="108" t="s">
        <v>217</v>
      </c>
      <c r="G28" s="108" t="s">
        <v>740</v>
      </c>
      <c r="H28" s="67" t="s">
        <v>612</v>
      </c>
      <c r="I28" s="104">
        <f t="shared" si="12"/>
        <v>1700</v>
      </c>
      <c r="J28" s="98">
        <f t="shared" si="33"/>
        <v>1700</v>
      </c>
      <c r="K28" s="98">
        <f t="shared" si="34"/>
        <v>0</v>
      </c>
      <c r="L28" s="98">
        <f t="shared" si="14"/>
        <v>0</v>
      </c>
      <c r="M28" s="98">
        <f t="shared" si="15"/>
        <v>0</v>
      </c>
      <c r="N28" s="98">
        <f t="shared" si="35"/>
        <v>0</v>
      </c>
      <c r="O28" s="98">
        <f t="shared" si="36"/>
        <v>0</v>
      </c>
      <c r="P28" s="98">
        <f t="shared" si="37"/>
        <v>0</v>
      </c>
      <c r="Q28" s="98">
        <f t="shared" si="38"/>
        <v>0</v>
      </c>
      <c r="R28" s="98">
        <f t="shared" si="39"/>
        <v>0</v>
      </c>
      <c r="S28" s="98">
        <f t="shared" si="40"/>
        <v>0</v>
      </c>
      <c r="T28" s="4"/>
      <c r="U28" s="4"/>
      <c r="V28" s="4"/>
      <c r="W28" s="4"/>
      <c r="X28" s="4"/>
      <c r="Y28" s="106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spans="1:43" ht="14.25" x14ac:dyDescent="0.3">
      <c r="A29" s="67" t="s">
        <v>251</v>
      </c>
      <c r="B29" s="67" t="s">
        <v>202</v>
      </c>
      <c r="C29" s="102"/>
      <c r="E29" s="108" t="s">
        <v>759</v>
      </c>
      <c r="F29" s="108" t="s">
        <v>208</v>
      </c>
      <c r="G29" s="108" t="s">
        <v>730</v>
      </c>
      <c r="H29" s="67" t="s">
        <v>617</v>
      </c>
      <c r="I29" s="104">
        <f t="shared" si="12"/>
        <v>333.33333333333331</v>
      </c>
      <c r="J29" s="98">
        <f t="shared" si="33"/>
        <v>0</v>
      </c>
      <c r="K29" s="98">
        <f t="shared" si="34"/>
        <v>333.33333333333331</v>
      </c>
      <c r="L29" s="98">
        <f t="shared" si="14"/>
        <v>0</v>
      </c>
      <c r="M29" s="98">
        <f t="shared" si="15"/>
        <v>0</v>
      </c>
      <c r="N29" s="98">
        <f t="shared" si="35"/>
        <v>0</v>
      </c>
      <c r="O29" s="98">
        <f t="shared" si="36"/>
        <v>0</v>
      </c>
      <c r="P29" s="98">
        <f t="shared" si="37"/>
        <v>0</v>
      </c>
      <c r="Q29" s="98">
        <f t="shared" si="38"/>
        <v>0</v>
      </c>
      <c r="R29" s="98">
        <f t="shared" si="39"/>
        <v>0</v>
      </c>
      <c r="S29" s="98">
        <f t="shared" si="40"/>
        <v>0</v>
      </c>
      <c r="T29" s="4"/>
      <c r="U29" s="4"/>
      <c r="V29" s="4"/>
      <c r="W29" s="4"/>
      <c r="X29" s="4"/>
      <c r="Y29" s="106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</row>
    <row r="30" spans="1:43" ht="14.25" x14ac:dyDescent="0.3">
      <c r="A30" s="67" t="s">
        <v>252</v>
      </c>
      <c r="B30" s="67" t="s">
        <v>195</v>
      </c>
      <c r="C30" s="102"/>
      <c r="E30" s="108" t="s">
        <v>759</v>
      </c>
      <c r="F30" s="108" t="s">
        <v>203</v>
      </c>
      <c r="G30" s="108" t="s">
        <v>732</v>
      </c>
      <c r="H30" s="67" t="s">
        <v>617</v>
      </c>
      <c r="I30" s="104">
        <f t="shared" si="12"/>
        <v>333.33333333333331</v>
      </c>
      <c r="J30" s="98">
        <f t="shared" si="33"/>
        <v>0</v>
      </c>
      <c r="K30" s="98">
        <f t="shared" si="34"/>
        <v>333.33333333333331</v>
      </c>
      <c r="L30" s="98">
        <f t="shared" si="14"/>
        <v>0</v>
      </c>
      <c r="M30" s="98">
        <f t="shared" si="15"/>
        <v>0</v>
      </c>
      <c r="N30" s="98">
        <f t="shared" si="35"/>
        <v>0</v>
      </c>
      <c r="O30" s="98">
        <f t="shared" si="36"/>
        <v>0</v>
      </c>
      <c r="P30" s="98">
        <f t="shared" si="37"/>
        <v>0</v>
      </c>
      <c r="Q30" s="98">
        <f t="shared" si="38"/>
        <v>0</v>
      </c>
      <c r="R30" s="98">
        <f t="shared" si="39"/>
        <v>0</v>
      </c>
      <c r="S30" s="98">
        <f t="shared" si="40"/>
        <v>0</v>
      </c>
      <c r="T30" s="4"/>
      <c r="U30" s="4"/>
      <c r="V30" s="4"/>
      <c r="W30" s="4"/>
      <c r="X30" s="4"/>
      <c r="Y30" s="106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</row>
    <row r="31" spans="1:43" ht="14.25" x14ac:dyDescent="0.3">
      <c r="A31" s="67" t="s">
        <v>253</v>
      </c>
      <c r="B31" s="67" t="s">
        <v>216</v>
      </c>
      <c r="C31" s="102"/>
      <c r="E31" s="108" t="s">
        <v>759</v>
      </c>
      <c r="F31" s="108" t="s">
        <v>208</v>
      </c>
      <c r="G31" s="108" t="s">
        <v>760</v>
      </c>
      <c r="H31" s="67" t="s">
        <v>617</v>
      </c>
      <c r="I31" s="104">
        <f t="shared" si="12"/>
        <v>333.33333333333331</v>
      </c>
      <c r="J31" s="98">
        <f t="shared" si="33"/>
        <v>0</v>
      </c>
      <c r="K31" s="98">
        <f t="shared" si="34"/>
        <v>333.33333333333331</v>
      </c>
      <c r="L31" s="98">
        <f t="shared" si="14"/>
        <v>0</v>
      </c>
      <c r="M31" s="98">
        <f t="shared" si="15"/>
        <v>0</v>
      </c>
      <c r="N31" s="98">
        <f t="shared" si="35"/>
        <v>0</v>
      </c>
      <c r="O31" s="98">
        <f t="shared" si="36"/>
        <v>0</v>
      </c>
      <c r="P31" s="98">
        <f t="shared" si="37"/>
        <v>0</v>
      </c>
      <c r="Q31" s="98">
        <f t="shared" si="38"/>
        <v>0</v>
      </c>
      <c r="R31" s="98">
        <f t="shared" si="39"/>
        <v>0</v>
      </c>
      <c r="S31" s="98">
        <f t="shared" si="40"/>
        <v>0</v>
      </c>
      <c r="T31" s="4"/>
      <c r="U31" s="4"/>
      <c r="V31" s="4"/>
      <c r="W31" s="4"/>
      <c r="X31" s="4"/>
      <c r="Y31" s="106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</row>
    <row r="32" spans="1:43" ht="14.25" x14ac:dyDescent="0.3">
      <c r="A32" s="67" t="s">
        <v>254</v>
      </c>
      <c r="B32" s="67" t="s">
        <v>196</v>
      </c>
      <c r="C32" s="102"/>
      <c r="E32" s="108" t="s">
        <v>759</v>
      </c>
      <c r="F32" s="108" t="s">
        <v>194</v>
      </c>
      <c r="G32" s="108" t="s">
        <v>751</v>
      </c>
      <c r="H32" s="67" t="s">
        <v>617</v>
      </c>
      <c r="I32" s="104">
        <f t="shared" si="12"/>
        <v>333.33333333333331</v>
      </c>
      <c r="J32" s="98">
        <f t="shared" si="33"/>
        <v>0</v>
      </c>
      <c r="K32" s="98">
        <f t="shared" si="34"/>
        <v>333.33333333333331</v>
      </c>
      <c r="L32" s="98">
        <f t="shared" si="14"/>
        <v>0</v>
      </c>
      <c r="M32" s="98">
        <f t="shared" si="15"/>
        <v>0</v>
      </c>
      <c r="N32" s="98">
        <f t="shared" si="35"/>
        <v>0</v>
      </c>
      <c r="O32" s="98">
        <f t="shared" si="36"/>
        <v>0</v>
      </c>
      <c r="P32" s="98">
        <f t="shared" si="37"/>
        <v>0</v>
      </c>
      <c r="Q32" s="98">
        <f t="shared" si="38"/>
        <v>0</v>
      </c>
      <c r="R32" s="98">
        <f t="shared" si="39"/>
        <v>0</v>
      </c>
      <c r="S32" s="98">
        <f t="shared" si="40"/>
        <v>0</v>
      </c>
      <c r="T32" s="4"/>
      <c r="U32" s="4"/>
      <c r="V32" s="4"/>
      <c r="W32" s="4"/>
      <c r="X32" s="4"/>
      <c r="Y32" s="106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</row>
    <row r="33" spans="1:43" ht="14.25" x14ac:dyDescent="0.3">
      <c r="A33" s="67" t="s">
        <v>255</v>
      </c>
      <c r="B33" s="67" t="s">
        <v>217</v>
      </c>
      <c r="C33" s="102"/>
      <c r="E33" s="108" t="s">
        <v>759</v>
      </c>
      <c r="F33" s="108" t="s">
        <v>203</v>
      </c>
      <c r="G33" s="108" t="s">
        <v>752</v>
      </c>
      <c r="H33" s="67" t="s">
        <v>617</v>
      </c>
      <c r="I33" s="104">
        <f t="shared" si="12"/>
        <v>333.33333333333331</v>
      </c>
      <c r="J33" s="98">
        <f t="shared" si="33"/>
        <v>0</v>
      </c>
      <c r="K33" s="98">
        <f t="shared" si="34"/>
        <v>333.33333333333331</v>
      </c>
      <c r="L33" s="98">
        <f t="shared" si="14"/>
        <v>0</v>
      </c>
      <c r="M33" s="98">
        <f t="shared" si="15"/>
        <v>0</v>
      </c>
      <c r="N33" s="98">
        <f t="shared" si="35"/>
        <v>0</v>
      </c>
      <c r="O33" s="98">
        <f t="shared" si="36"/>
        <v>0</v>
      </c>
      <c r="P33" s="98">
        <f t="shared" si="37"/>
        <v>0</v>
      </c>
      <c r="Q33" s="98">
        <f t="shared" si="38"/>
        <v>0</v>
      </c>
      <c r="R33" s="98">
        <f t="shared" si="39"/>
        <v>0</v>
      </c>
      <c r="S33" s="98">
        <f t="shared" si="40"/>
        <v>0</v>
      </c>
      <c r="T33" s="4"/>
      <c r="U33" s="4"/>
      <c r="V33" s="4"/>
      <c r="W33" s="4"/>
      <c r="X33" s="4"/>
      <c r="Y33" s="106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</row>
    <row r="34" spans="1:43" ht="14.25" x14ac:dyDescent="0.3">
      <c r="A34" s="67" t="s">
        <v>256</v>
      </c>
      <c r="B34" s="67" t="s">
        <v>218</v>
      </c>
      <c r="C34" s="102"/>
      <c r="E34" s="108" t="s">
        <v>759</v>
      </c>
      <c r="F34" s="108" t="s">
        <v>200</v>
      </c>
      <c r="G34" s="108" t="s">
        <v>761</v>
      </c>
      <c r="H34" s="67" t="s">
        <v>617</v>
      </c>
      <c r="I34" s="104">
        <f t="shared" si="12"/>
        <v>333.33333333333331</v>
      </c>
      <c r="J34" s="98">
        <f t="shared" si="33"/>
        <v>0</v>
      </c>
      <c r="K34" s="98">
        <f t="shared" si="34"/>
        <v>333.33333333333331</v>
      </c>
      <c r="L34" s="98">
        <f t="shared" si="14"/>
        <v>0</v>
      </c>
      <c r="M34" s="98">
        <f t="shared" si="15"/>
        <v>0</v>
      </c>
      <c r="N34" s="98">
        <f t="shared" si="35"/>
        <v>0</v>
      </c>
      <c r="O34" s="98">
        <f t="shared" si="36"/>
        <v>0</v>
      </c>
      <c r="P34" s="98">
        <f t="shared" si="37"/>
        <v>0</v>
      </c>
      <c r="Q34" s="98">
        <f t="shared" si="38"/>
        <v>0</v>
      </c>
      <c r="R34" s="98">
        <f t="shared" si="39"/>
        <v>0</v>
      </c>
      <c r="S34" s="98">
        <f t="shared" si="40"/>
        <v>0</v>
      </c>
      <c r="T34" s="4"/>
      <c r="U34" s="4"/>
      <c r="V34" s="4"/>
      <c r="W34" s="4"/>
      <c r="X34" s="4"/>
      <c r="Y34" s="106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</row>
    <row r="35" spans="1:43" ht="14.25" x14ac:dyDescent="0.3">
      <c r="A35" s="67" t="s">
        <v>257</v>
      </c>
      <c r="B35" s="67" t="s">
        <v>219</v>
      </c>
      <c r="C35" s="102"/>
      <c r="E35" s="108" t="s">
        <v>762</v>
      </c>
      <c r="F35" s="108" t="s">
        <v>733</v>
      </c>
      <c r="G35" s="108" t="s">
        <v>734</v>
      </c>
      <c r="H35" s="67" t="s">
        <v>617</v>
      </c>
      <c r="I35" s="104">
        <f t="shared" si="12"/>
        <v>450</v>
      </c>
      <c r="J35" s="98">
        <f t="shared" si="33"/>
        <v>0</v>
      </c>
      <c r="K35" s="98">
        <f t="shared" si="34"/>
        <v>450</v>
      </c>
      <c r="L35" s="98">
        <f t="shared" si="14"/>
        <v>0</v>
      </c>
      <c r="M35" s="98">
        <f t="shared" si="15"/>
        <v>0</v>
      </c>
      <c r="N35" s="98">
        <f t="shared" si="35"/>
        <v>0</v>
      </c>
      <c r="O35" s="98">
        <f t="shared" si="36"/>
        <v>0</v>
      </c>
      <c r="P35" s="98">
        <f t="shared" si="37"/>
        <v>0</v>
      </c>
      <c r="Q35" s="98">
        <f t="shared" si="38"/>
        <v>0</v>
      </c>
      <c r="R35" s="98">
        <f t="shared" si="39"/>
        <v>0</v>
      </c>
      <c r="S35" s="98">
        <f t="shared" si="40"/>
        <v>0</v>
      </c>
      <c r="T35" s="4"/>
      <c r="U35" s="4"/>
      <c r="V35" s="4"/>
      <c r="W35" s="4"/>
      <c r="X35" s="4"/>
      <c r="Y35" s="106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</row>
    <row r="36" spans="1:43" ht="14.25" x14ac:dyDescent="0.3">
      <c r="A36" s="67" t="s">
        <v>258</v>
      </c>
      <c r="B36" s="67" t="s">
        <v>220</v>
      </c>
      <c r="C36" s="102"/>
      <c r="E36" s="108" t="s">
        <v>762</v>
      </c>
      <c r="F36" s="108" t="s">
        <v>214</v>
      </c>
      <c r="G36" s="108" t="s">
        <v>735</v>
      </c>
      <c r="H36" s="67" t="s">
        <v>617</v>
      </c>
      <c r="I36" s="104">
        <f t="shared" si="12"/>
        <v>450</v>
      </c>
      <c r="J36" s="98">
        <f t="shared" si="33"/>
        <v>0</v>
      </c>
      <c r="K36" s="98">
        <f t="shared" si="34"/>
        <v>450</v>
      </c>
      <c r="L36" s="98">
        <f t="shared" si="14"/>
        <v>0</v>
      </c>
      <c r="M36" s="98">
        <f t="shared" si="15"/>
        <v>0</v>
      </c>
      <c r="N36" s="98">
        <f t="shared" si="35"/>
        <v>0</v>
      </c>
      <c r="O36" s="98">
        <f t="shared" si="36"/>
        <v>0</v>
      </c>
      <c r="P36" s="98">
        <f t="shared" si="37"/>
        <v>0</v>
      </c>
      <c r="Q36" s="98">
        <f t="shared" si="38"/>
        <v>0</v>
      </c>
      <c r="R36" s="98">
        <f t="shared" si="39"/>
        <v>0</v>
      </c>
      <c r="S36" s="98">
        <f t="shared" si="40"/>
        <v>0</v>
      </c>
      <c r="T36" s="4"/>
      <c r="U36" s="4"/>
      <c r="V36" s="4"/>
      <c r="W36" s="4"/>
      <c r="X36" s="4"/>
      <c r="Y36" s="106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</row>
    <row r="37" spans="1:43" ht="14.25" x14ac:dyDescent="0.3">
      <c r="A37" s="67" t="s">
        <v>259</v>
      </c>
      <c r="B37" s="67" t="s">
        <v>260</v>
      </c>
      <c r="C37" s="102"/>
      <c r="E37" s="108" t="s">
        <v>762</v>
      </c>
      <c r="F37" s="108" t="s">
        <v>209</v>
      </c>
      <c r="G37" s="108" t="s">
        <v>518</v>
      </c>
      <c r="H37" s="67" t="s">
        <v>617</v>
      </c>
      <c r="I37" s="104">
        <f t="shared" si="12"/>
        <v>450</v>
      </c>
      <c r="J37" s="98">
        <f t="shared" si="33"/>
        <v>0</v>
      </c>
      <c r="K37" s="98">
        <f t="shared" si="34"/>
        <v>450</v>
      </c>
      <c r="L37" s="98">
        <f t="shared" si="14"/>
        <v>0</v>
      </c>
      <c r="M37" s="98">
        <f t="shared" si="15"/>
        <v>0</v>
      </c>
      <c r="N37" s="98">
        <f t="shared" si="35"/>
        <v>0</v>
      </c>
      <c r="O37" s="98">
        <f t="shared" si="36"/>
        <v>0</v>
      </c>
      <c r="P37" s="98">
        <f t="shared" si="37"/>
        <v>0</v>
      </c>
      <c r="Q37" s="98">
        <f t="shared" si="38"/>
        <v>0</v>
      </c>
      <c r="R37" s="98">
        <f t="shared" si="39"/>
        <v>0</v>
      </c>
      <c r="S37" s="98">
        <f t="shared" si="40"/>
        <v>0</v>
      </c>
      <c r="T37" s="4"/>
      <c r="U37" s="4"/>
      <c r="V37" s="4"/>
      <c r="W37" s="4"/>
      <c r="X37" s="4"/>
      <c r="Y37" s="106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</row>
    <row r="38" spans="1:43" ht="14.25" x14ac:dyDescent="0.3">
      <c r="A38" s="67" t="s">
        <v>261</v>
      </c>
      <c r="B38" s="67" t="s">
        <v>268</v>
      </c>
      <c r="C38" s="102"/>
      <c r="E38" s="108" t="s">
        <v>762</v>
      </c>
      <c r="F38" s="108" t="s">
        <v>733</v>
      </c>
      <c r="G38" s="108" t="s">
        <v>753</v>
      </c>
      <c r="H38" s="67" t="s">
        <v>617</v>
      </c>
      <c r="I38" s="104">
        <f t="shared" si="12"/>
        <v>450</v>
      </c>
      <c r="J38" s="98">
        <f t="shared" si="33"/>
        <v>0</v>
      </c>
      <c r="K38" s="98">
        <f t="shared" si="34"/>
        <v>450</v>
      </c>
      <c r="L38" s="98">
        <f t="shared" si="14"/>
        <v>0</v>
      </c>
      <c r="M38" s="98">
        <f t="shared" si="15"/>
        <v>0</v>
      </c>
      <c r="N38" s="98">
        <f t="shared" si="35"/>
        <v>0</v>
      </c>
      <c r="O38" s="98">
        <f t="shared" si="36"/>
        <v>0</v>
      </c>
      <c r="P38" s="98">
        <f t="shared" si="37"/>
        <v>0</v>
      </c>
      <c r="Q38" s="98">
        <f t="shared" si="38"/>
        <v>0</v>
      </c>
      <c r="R38" s="98">
        <f t="shared" si="39"/>
        <v>0</v>
      </c>
      <c r="S38" s="98">
        <f t="shared" si="40"/>
        <v>0</v>
      </c>
      <c r="T38" s="4"/>
      <c r="U38" s="4"/>
      <c r="V38" s="4"/>
      <c r="W38" s="4"/>
      <c r="X38" s="4"/>
      <c r="Y38" s="106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</row>
    <row r="39" spans="1:43" ht="14.25" x14ac:dyDescent="0.3">
      <c r="A39" s="67" t="s">
        <v>262</v>
      </c>
      <c r="B39" s="67" t="s">
        <v>269</v>
      </c>
      <c r="C39" s="102"/>
      <c r="E39" s="108" t="s">
        <v>763</v>
      </c>
      <c r="F39" s="108" t="s">
        <v>764</v>
      </c>
      <c r="G39" s="108" t="s">
        <v>738</v>
      </c>
      <c r="H39" s="67" t="s">
        <v>617</v>
      </c>
      <c r="I39" s="104">
        <f t="shared" si="12"/>
        <v>566.66666666666663</v>
      </c>
      <c r="J39" s="98">
        <f t="shared" si="33"/>
        <v>0</v>
      </c>
      <c r="K39" s="98">
        <f t="shared" si="34"/>
        <v>566.66666666666663</v>
      </c>
      <c r="L39" s="98">
        <f t="shared" si="14"/>
        <v>0</v>
      </c>
      <c r="M39" s="98">
        <f t="shared" si="15"/>
        <v>0</v>
      </c>
      <c r="N39" s="98">
        <f t="shared" si="35"/>
        <v>0</v>
      </c>
      <c r="O39" s="98">
        <f t="shared" si="36"/>
        <v>0</v>
      </c>
      <c r="P39" s="98">
        <f t="shared" si="37"/>
        <v>0</v>
      </c>
      <c r="Q39" s="98">
        <f t="shared" si="38"/>
        <v>0</v>
      </c>
      <c r="R39" s="98">
        <f t="shared" si="39"/>
        <v>0</v>
      </c>
      <c r="S39" s="98">
        <f t="shared" si="40"/>
        <v>0</v>
      </c>
      <c r="T39" s="4"/>
      <c r="U39" s="4"/>
      <c r="V39" s="4"/>
      <c r="W39" s="4"/>
      <c r="X39" s="4"/>
      <c r="Y39" s="106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</row>
    <row r="40" spans="1:43" ht="14.25" x14ac:dyDescent="0.3">
      <c r="A40" s="67" t="s">
        <v>263</v>
      </c>
      <c r="B40" s="67" t="s">
        <v>270</v>
      </c>
      <c r="C40" s="102"/>
      <c r="E40" s="108" t="s">
        <v>763</v>
      </c>
      <c r="F40" s="108">
        <v>468</v>
      </c>
      <c r="G40" s="108" t="s">
        <v>739</v>
      </c>
      <c r="H40" s="67" t="s">
        <v>617</v>
      </c>
      <c r="I40" s="104">
        <f t="shared" si="12"/>
        <v>566.66666666666663</v>
      </c>
      <c r="J40" s="98">
        <f t="shared" si="33"/>
        <v>0</v>
      </c>
      <c r="K40" s="98">
        <f t="shared" si="34"/>
        <v>566.66666666666663</v>
      </c>
      <c r="L40" s="98">
        <f t="shared" si="14"/>
        <v>0</v>
      </c>
      <c r="M40" s="98">
        <f t="shared" si="15"/>
        <v>0</v>
      </c>
      <c r="N40" s="98">
        <f t="shared" si="35"/>
        <v>0</v>
      </c>
      <c r="O40" s="98">
        <f t="shared" si="36"/>
        <v>0</v>
      </c>
      <c r="P40" s="98">
        <f t="shared" si="37"/>
        <v>0</v>
      </c>
      <c r="Q40" s="98">
        <f t="shared" si="38"/>
        <v>0</v>
      </c>
      <c r="R40" s="98">
        <f t="shared" si="39"/>
        <v>0</v>
      </c>
      <c r="S40" s="98">
        <f t="shared" si="40"/>
        <v>0</v>
      </c>
      <c r="T40" s="4"/>
      <c r="U40" s="4"/>
      <c r="V40" s="4"/>
      <c r="W40" s="4"/>
      <c r="X40" s="4"/>
      <c r="Y40" s="106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</row>
    <row r="41" spans="1:43" ht="14.25" x14ac:dyDescent="0.3">
      <c r="A41" s="67" t="s">
        <v>264</v>
      </c>
      <c r="B41" s="67" t="s">
        <v>271</v>
      </c>
      <c r="C41" s="102"/>
      <c r="E41" s="108" t="s">
        <v>763</v>
      </c>
      <c r="F41" s="108" t="s">
        <v>194</v>
      </c>
      <c r="G41" s="108" t="s">
        <v>747</v>
      </c>
      <c r="H41" s="67" t="s">
        <v>617</v>
      </c>
      <c r="I41" s="104">
        <f t="shared" si="12"/>
        <v>566.66666666666663</v>
      </c>
      <c r="J41" s="98">
        <f t="shared" si="33"/>
        <v>0</v>
      </c>
      <c r="K41" s="98">
        <f t="shared" si="34"/>
        <v>566.66666666666663</v>
      </c>
      <c r="L41" s="98">
        <f t="shared" si="14"/>
        <v>0</v>
      </c>
      <c r="M41" s="98">
        <f t="shared" si="15"/>
        <v>0</v>
      </c>
      <c r="N41" s="98">
        <f t="shared" si="35"/>
        <v>0</v>
      </c>
      <c r="O41" s="98">
        <f t="shared" si="36"/>
        <v>0</v>
      </c>
      <c r="P41" s="98">
        <f t="shared" si="37"/>
        <v>0</v>
      </c>
      <c r="Q41" s="98">
        <f t="shared" si="38"/>
        <v>0</v>
      </c>
      <c r="R41" s="98">
        <f t="shared" si="39"/>
        <v>0</v>
      </c>
      <c r="S41" s="98">
        <f t="shared" si="40"/>
        <v>0</v>
      </c>
      <c r="T41" s="4"/>
      <c r="U41" s="4"/>
      <c r="V41" s="4"/>
      <c r="W41" s="4"/>
      <c r="X41" s="4"/>
      <c r="Y41" s="106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</row>
    <row r="42" spans="1:43" ht="14.25" x14ac:dyDescent="0.3">
      <c r="A42" s="67" t="s">
        <v>265</v>
      </c>
      <c r="B42" s="67" t="s">
        <v>272</v>
      </c>
      <c r="C42" s="102"/>
      <c r="E42" s="108" t="s">
        <v>741</v>
      </c>
      <c r="F42" s="108" t="s">
        <v>218</v>
      </c>
      <c r="G42" s="108" t="s">
        <v>755</v>
      </c>
      <c r="H42" s="67" t="s">
        <v>617</v>
      </c>
      <c r="I42" s="104">
        <f t="shared" si="12"/>
        <v>293.33333333333331</v>
      </c>
      <c r="J42" s="98">
        <f t="shared" si="33"/>
        <v>0</v>
      </c>
      <c r="K42" s="98">
        <f t="shared" si="34"/>
        <v>293.33333333333331</v>
      </c>
      <c r="L42" s="98">
        <f t="shared" si="14"/>
        <v>0</v>
      </c>
      <c r="M42" s="98">
        <f t="shared" si="15"/>
        <v>0</v>
      </c>
      <c r="N42" s="98">
        <f t="shared" si="35"/>
        <v>0</v>
      </c>
      <c r="O42" s="98">
        <f t="shared" si="36"/>
        <v>0</v>
      </c>
      <c r="P42" s="98">
        <f t="shared" si="37"/>
        <v>0</v>
      </c>
      <c r="Q42" s="98">
        <f t="shared" si="38"/>
        <v>0</v>
      </c>
      <c r="R42" s="98">
        <f t="shared" si="39"/>
        <v>0</v>
      </c>
      <c r="S42" s="98">
        <f t="shared" si="40"/>
        <v>0</v>
      </c>
      <c r="T42" s="4"/>
      <c r="U42" s="4"/>
      <c r="V42" s="4"/>
      <c r="W42" s="4"/>
      <c r="X42" s="4"/>
      <c r="Y42" s="106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</row>
    <row r="43" spans="1:43" ht="14.25" x14ac:dyDescent="0.3">
      <c r="A43" s="67" t="s">
        <v>266</v>
      </c>
      <c r="B43" s="67" t="s">
        <v>273</v>
      </c>
      <c r="C43" s="102"/>
      <c r="E43" s="108" t="s">
        <v>741</v>
      </c>
      <c r="F43" s="108" t="s">
        <v>218</v>
      </c>
      <c r="G43" s="108" t="s">
        <v>756</v>
      </c>
      <c r="H43" s="67" t="s">
        <v>617</v>
      </c>
      <c r="I43" s="104">
        <f t="shared" si="12"/>
        <v>293.33333333333331</v>
      </c>
      <c r="J43" s="98">
        <f t="shared" si="33"/>
        <v>0</v>
      </c>
      <c r="K43" s="98">
        <f t="shared" si="34"/>
        <v>293.33333333333331</v>
      </c>
      <c r="L43" s="98">
        <f t="shared" si="14"/>
        <v>0</v>
      </c>
      <c r="M43" s="98">
        <f t="shared" si="15"/>
        <v>0</v>
      </c>
      <c r="N43" s="98">
        <f t="shared" si="35"/>
        <v>0</v>
      </c>
      <c r="O43" s="98">
        <f t="shared" si="36"/>
        <v>0</v>
      </c>
      <c r="P43" s="98">
        <f t="shared" si="37"/>
        <v>0</v>
      </c>
      <c r="Q43" s="98">
        <f t="shared" si="38"/>
        <v>0</v>
      </c>
      <c r="R43" s="98">
        <f t="shared" si="39"/>
        <v>0</v>
      </c>
      <c r="S43" s="98">
        <f t="shared" si="40"/>
        <v>0</v>
      </c>
      <c r="T43" s="4"/>
      <c r="U43" s="4"/>
      <c r="V43" s="4"/>
      <c r="W43" s="4"/>
      <c r="X43" s="4"/>
      <c r="Y43" s="106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</row>
    <row r="44" spans="1:43" ht="14.25" x14ac:dyDescent="0.3">
      <c r="A44" s="67" t="s">
        <v>267</v>
      </c>
      <c r="B44" s="67" t="s">
        <v>274</v>
      </c>
      <c r="C44" s="102"/>
      <c r="E44" s="108" t="s">
        <v>741</v>
      </c>
      <c r="F44" s="108" t="s">
        <v>218</v>
      </c>
      <c r="G44" s="108" t="s">
        <v>757</v>
      </c>
      <c r="H44" s="67" t="s">
        <v>617</v>
      </c>
      <c r="I44" s="104">
        <f t="shared" si="12"/>
        <v>293.33333333333331</v>
      </c>
      <c r="J44" s="98">
        <f t="shared" si="33"/>
        <v>0</v>
      </c>
      <c r="K44" s="98">
        <f t="shared" si="34"/>
        <v>293.33333333333331</v>
      </c>
      <c r="L44" s="98">
        <f t="shared" si="14"/>
        <v>0</v>
      </c>
      <c r="M44" s="98">
        <f t="shared" si="15"/>
        <v>0</v>
      </c>
      <c r="N44" s="98">
        <f t="shared" si="35"/>
        <v>0</v>
      </c>
      <c r="O44" s="98">
        <f t="shared" si="36"/>
        <v>0</v>
      </c>
      <c r="P44" s="98">
        <f t="shared" si="37"/>
        <v>0</v>
      </c>
      <c r="Q44" s="98">
        <f t="shared" si="38"/>
        <v>0</v>
      </c>
      <c r="R44" s="98">
        <f t="shared" si="39"/>
        <v>0</v>
      </c>
      <c r="S44" s="98">
        <f t="shared" si="40"/>
        <v>0</v>
      </c>
      <c r="T44" s="4"/>
      <c r="U44" s="4"/>
      <c r="V44" s="4"/>
      <c r="W44" s="4"/>
      <c r="X44" s="4"/>
      <c r="Y44" s="106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</row>
    <row r="45" spans="1:43" ht="14.25" x14ac:dyDescent="0.3">
      <c r="A45" s="67" t="s">
        <v>277</v>
      </c>
      <c r="B45" s="67" t="s">
        <v>275</v>
      </c>
      <c r="C45" s="102"/>
      <c r="E45" s="108" t="s">
        <v>742</v>
      </c>
      <c r="F45" s="108" t="s">
        <v>213</v>
      </c>
      <c r="G45" s="108" t="s">
        <v>743</v>
      </c>
      <c r="H45" s="67" t="s">
        <v>617</v>
      </c>
      <c r="I45" s="104">
        <f t="shared" si="12"/>
        <v>412.5</v>
      </c>
      <c r="J45" s="98">
        <f t="shared" si="33"/>
        <v>0</v>
      </c>
      <c r="K45" s="98">
        <f t="shared" si="34"/>
        <v>412.5</v>
      </c>
      <c r="L45" s="98">
        <f t="shared" si="14"/>
        <v>0</v>
      </c>
      <c r="M45" s="98">
        <f t="shared" si="15"/>
        <v>0</v>
      </c>
      <c r="N45" s="98">
        <f t="shared" si="35"/>
        <v>0</v>
      </c>
      <c r="O45" s="98">
        <f t="shared" si="36"/>
        <v>0</v>
      </c>
      <c r="P45" s="98">
        <f t="shared" si="37"/>
        <v>0</v>
      </c>
      <c r="Q45" s="98">
        <f t="shared" si="38"/>
        <v>0</v>
      </c>
      <c r="R45" s="98">
        <f t="shared" si="39"/>
        <v>0</v>
      </c>
      <c r="S45" s="98">
        <f t="shared" si="40"/>
        <v>0</v>
      </c>
      <c r="T45" s="4"/>
      <c r="U45" s="4"/>
      <c r="V45" s="4"/>
      <c r="W45" s="4"/>
      <c r="X45" s="4"/>
      <c r="Y45" s="106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</row>
    <row r="46" spans="1:43" ht="14.25" x14ac:dyDescent="0.3">
      <c r="A46" s="67" t="s">
        <v>278</v>
      </c>
      <c r="B46" s="67" t="s">
        <v>276</v>
      </c>
      <c r="C46" s="102"/>
      <c r="E46" s="108" t="s">
        <v>742</v>
      </c>
      <c r="F46" s="108" t="s">
        <v>213</v>
      </c>
      <c r="G46" s="108" t="s">
        <v>744</v>
      </c>
      <c r="H46" s="67" t="s">
        <v>617</v>
      </c>
      <c r="I46" s="104">
        <f t="shared" si="12"/>
        <v>412.5</v>
      </c>
      <c r="J46" s="98">
        <f t="shared" si="33"/>
        <v>0</v>
      </c>
      <c r="K46" s="98">
        <f t="shared" si="34"/>
        <v>412.5</v>
      </c>
      <c r="L46" s="98">
        <f t="shared" si="14"/>
        <v>0</v>
      </c>
      <c r="M46" s="98">
        <f t="shared" si="15"/>
        <v>0</v>
      </c>
      <c r="N46" s="98">
        <f t="shared" si="35"/>
        <v>0</v>
      </c>
      <c r="O46" s="98">
        <f t="shared" si="36"/>
        <v>0</v>
      </c>
      <c r="P46" s="98">
        <f t="shared" si="37"/>
        <v>0</v>
      </c>
      <c r="Q46" s="98">
        <f t="shared" si="38"/>
        <v>0</v>
      </c>
      <c r="R46" s="98">
        <f t="shared" si="39"/>
        <v>0</v>
      </c>
      <c r="S46" s="98">
        <f t="shared" si="40"/>
        <v>0</v>
      </c>
      <c r="T46" s="4"/>
      <c r="U46" s="4"/>
      <c r="V46" s="4"/>
      <c r="W46" s="4"/>
      <c r="X46" s="4"/>
      <c r="Y46" s="106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</row>
    <row r="47" spans="1:43" ht="14.25" x14ac:dyDescent="0.3">
      <c r="A47" s="1"/>
      <c r="B47" s="1"/>
      <c r="E47" s="108" t="s">
        <v>742</v>
      </c>
      <c r="F47" s="108" t="s">
        <v>765</v>
      </c>
      <c r="G47" s="108" t="s">
        <v>758</v>
      </c>
      <c r="H47" s="67" t="s">
        <v>617</v>
      </c>
      <c r="I47" s="104">
        <f t="shared" si="12"/>
        <v>412.5</v>
      </c>
      <c r="J47" s="98">
        <f t="shared" si="33"/>
        <v>0</v>
      </c>
      <c r="K47" s="98">
        <f t="shared" si="34"/>
        <v>412.5</v>
      </c>
      <c r="L47" s="98">
        <f t="shared" si="14"/>
        <v>0</v>
      </c>
      <c r="M47" s="98">
        <f t="shared" si="15"/>
        <v>0</v>
      </c>
      <c r="N47" s="98">
        <f t="shared" si="35"/>
        <v>0</v>
      </c>
      <c r="O47" s="98">
        <f t="shared" si="36"/>
        <v>0</v>
      </c>
      <c r="P47" s="98">
        <f t="shared" si="37"/>
        <v>0</v>
      </c>
      <c r="Q47" s="98">
        <f t="shared" si="38"/>
        <v>0</v>
      </c>
      <c r="R47" s="98">
        <f t="shared" si="39"/>
        <v>0</v>
      </c>
      <c r="S47" s="98">
        <f t="shared" si="40"/>
        <v>0</v>
      </c>
      <c r="T47" s="4"/>
      <c r="U47" s="4"/>
      <c r="V47" s="4"/>
      <c r="W47" s="4"/>
      <c r="X47" s="4"/>
      <c r="Y47" s="106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</row>
    <row r="48" spans="1:43" ht="14.25" x14ac:dyDescent="0.3">
      <c r="A48" s="1"/>
      <c r="B48" s="1"/>
      <c r="E48" s="108" t="s">
        <v>742</v>
      </c>
      <c r="F48" s="108" t="s">
        <v>765</v>
      </c>
      <c r="G48" s="108" t="s">
        <v>746</v>
      </c>
      <c r="H48" s="67" t="s">
        <v>617</v>
      </c>
      <c r="I48" s="104">
        <f t="shared" si="12"/>
        <v>412.5</v>
      </c>
      <c r="J48" s="98">
        <f t="shared" si="33"/>
        <v>0</v>
      </c>
      <c r="K48" s="98">
        <f t="shared" si="34"/>
        <v>412.5</v>
      </c>
      <c r="L48" s="98">
        <f t="shared" si="14"/>
        <v>0</v>
      </c>
      <c r="M48" s="98">
        <f t="shared" si="15"/>
        <v>0</v>
      </c>
      <c r="N48" s="98">
        <f t="shared" si="35"/>
        <v>0</v>
      </c>
      <c r="O48" s="98">
        <f t="shared" si="36"/>
        <v>0</v>
      </c>
      <c r="P48" s="98">
        <f t="shared" si="37"/>
        <v>0</v>
      </c>
      <c r="Q48" s="98">
        <f t="shared" si="38"/>
        <v>0</v>
      </c>
      <c r="R48" s="98">
        <f t="shared" si="39"/>
        <v>0</v>
      </c>
      <c r="S48" s="98">
        <f t="shared" si="40"/>
        <v>0</v>
      </c>
      <c r="T48" s="4"/>
      <c r="U48" s="4"/>
      <c r="V48" s="4"/>
      <c r="W48" s="4"/>
      <c r="X48" s="4"/>
      <c r="Y48" s="106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</row>
    <row r="49" spans="1:43" ht="14.25" x14ac:dyDescent="0.3">
      <c r="A49" s="1"/>
      <c r="B49" s="1"/>
      <c r="E49" s="108" t="s">
        <v>748</v>
      </c>
      <c r="F49" s="108" t="s">
        <v>216</v>
      </c>
      <c r="G49" s="108" t="s">
        <v>749</v>
      </c>
      <c r="H49" s="67" t="s">
        <v>617</v>
      </c>
      <c r="I49" s="104">
        <f t="shared" si="12"/>
        <v>480</v>
      </c>
      <c r="J49" s="98">
        <f t="shared" si="33"/>
        <v>0</v>
      </c>
      <c r="K49" s="98">
        <f t="shared" si="34"/>
        <v>480</v>
      </c>
      <c r="L49" s="98">
        <f t="shared" si="14"/>
        <v>0</v>
      </c>
      <c r="M49" s="98">
        <f t="shared" si="15"/>
        <v>0</v>
      </c>
      <c r="N49" s="98">
        <f t="shared" si="35"/>
        <v>0</v>
      </c>
      <c r="O49" s="98">
        <f t="shared" si="36"/>
        <v>0</v>
      </c>
      <c r="P49" s="98">
        <f t="shared" si="37"/>
        <v>0</v>
      </c>
      <c r="Q49" s="98">
        <f t="shared" si="38"/>
        <v>0</v>
      </c>
      <c r="R49" s="98">
        <f t="shared" si="39"/>
        <v>0</v>
      </c>
      <c r="S49" s="98">
        <f t="shared" si="40"/>
        <v>0</v>
      </c>
      <c r="T49" s="4"/>
      <c r="U49" s="4"/>
      <c r="V49" s="4"/>
      <c r="W49" s="4"/>
      <c r="X49" s="4"/>
      <c r="Y49" s="106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</row>
    <row r="50" spans="1:43" ht="14.25" x14ac:dyDescent="0.3">
      <c r="A50" s="1"/>
      <c r="B50" s="1"/>
      <c r="E50" s="108" t="s">
        <v>748</v>
      </c>
      <c r="F50" s="108" t="s">
        <v>216</v>
      </c>
      <c r="G50" s="108" t="s">
        <v>688</v>
      </c>
      <c r="H50" s="67" t="s">
        <v>617</v>
      </c>
      <c r="I50" s="104">
        <f t="shared" si="12"/>
        <v>480</v>
      </c>
      <c r="J50" s="98">
        <f t="shared" si="33"/>
        <v>0</v>
      </c>
      <c r="K50" s="98">
        <f t="shared" si="34"/>
        <v>480</v>
      </c>
      <c r="L50" s="98">
        <f t="shared" si="14"/>
        <v>0</v>
      </c>
      <c r="M50" s="98">
        <f t="shared" si="15"/>
        <v>0</v>
      </c>
      <c r="N50" s="98">
        <f t="shared" si="35"/>
        <v>0</v>
      </c>
      <c r="O50" s="98">
        <f t="shared" si="36"/>
        <v>0</v>
      </c>
      <c r="P50" s="98">
        <f t="shared" si="37"/>
        <v>0</v>
      </c>
      <c r="Q50" s="98">
        <f t="shared" si="38"/>
        <v>0</v>
      </c>
      <c r="R50" s="98">
        <f t="shared" si="39"/>
        <v>0</v>
      </c>
      <c r="S50" s="98">
        <f t="shared" si="40"/>
        <v>0</v>
      </c>
      <c r="T50" s="4"/>
      <c r="U50" s="4"/>
      <c r="V50" s="4"/>
      <c r="W50" s="4"/>
      <c r="X50" s="4"/>
      <c r="Y50" s="106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</row>
    <row r="51" spans="1:43" ht="14.25" x14ac:dyDescent="0.3">
      <c r="E51" s="108" t="s">
        <v>748</v>
      </c>
      <c r="F51" s="108" t="s">
        <v>733</v>
      </c>
      <c r="G51" s="108" t="s">
        <v>695</v>
      </c>
      <c r="H51" s="67" t="s">
        <v>617</v>
      </c>
      <c r="I51" s="104">
        <f t="shared" si="12"/>
        <v>480</v>
      </c>
      <c r="J51" s="98">
        <f t="shared" si="33"/>
        <v>0</v>
      </c>
      <c r="K51" s="98">
        <f t="shared" si="34"/>
        <v>480</v>
      </c>
      <c r="L51" s="98">
        <f t="shared" si="14"/>
        <v>0</v>
      </c>
      <c r="M51" s="98">
        <f t="shared" si="15"/>
        <v>0</v>
      </c>
      <c r="N51" s="98">
        <f t="shared" si="35"/>
        <v>0</v>
      </c>
      <c r="O51" s="98">
        <f t="shared" si="36"/>
        <v>0</v>
      </c>
      <c r="P51" s="98">
        <f t="shared" si="37"/>
        <v>0</v>
      </c>
      <c r="Q51" s="98">
        <f t="shared" si="38"/>
        <v>0</v>
      </c>
      <c r="R51" s="98">
        <f t="shared" si="39"/>
        <v>0</v>
      </c>
      <c r="S51" s="98">
        <f t="shared" si="40"/>
        <v>0</v>
      </c>
      <c r="T51" s="4"/>
      <c r="U51" s="4"/>
      <c r="V51" s="4"/>
      <c r="W51" s="4"/>
      <c r="X51" s="4"/>
      <c r="Y51" s="106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</row>
    <row r="52" spans="1:43" ht="14.25" x14ac:dyDescent="0.3">
      <c r="E52" s="108" t="s">
        <v>748</v>
      </c>
      <c r="F52" s="108" t="s">
        <v>216</v>
      </c>
      <c r="G52" s="108" t="s">
        <v>682</v>
      </c>
      <c r="H52" s="67" t="s">
        <v>617</v>
      </c>
      <c r="I52" s="104">
        <f t="shared" si="12"/>
        <v>480</v>
      </c>
      <c r="J52" s="98">
        <f t="shared" si="33"/>
        <v>0</v>
      </c>
      <c r="K52" s="98">
        <f t="shared" si="34"/>
        <v>480</v>
      </c>
      <c r="L52" s="98">
        <f t="shared" si="14"/>
        <v>0</v>
      </c>
      <c r="M52" s="98">
        <f t="shared" si="15"/>
        <v>0</v>
      </c>
      <c r="N52" s="98">
        <f t="shared" si="35"/>
        <v>0</v>
      </c>
      <c r="O52" s="98">
        <f t="shared" si="36"/>
        <v>0</v>
      </c>
      <c r="P52" s="98">
        <f t="shared" si="37"/>
        <v>0</v>
      </c>
      <c r="Q52" s="98">
        <f t="shared" si="38"/>
        <v>0</v>
      </c>
      <c r="R52" s="98">
        <f t="shared" si="39"/>
        <v>0</v>
      </c>
      <c r="S52" s="98">
        <f t="shared" si="40"/>
        <v>0</v>
      </c>
      <c r="T52" s="4"/>
      <c r="U52" s="4"/>
      <c r="V52" s="4"/>
      <c r="W52" s="4"/>
      <c r="X52" s="4"/>
      <c r="Y52" s="106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</row>
    <row r="53" spans="1:43" ht="14.25" x14ac:dyDescent="0.3">
      <c r="E53" s="108" t="s">
        <v>748</v>
      </c>
      <c r="F53" s="108" t="s">
        <v>216</v>
      </c>
      <c r="G53" s="108" t="s">
        <v>750</v>
      </c>
      <c r="H53" s="67" t="s">
        <v>617</v>
      </c>
      <c r="I53" s="104">
        <f t="shared" si="12"/>
        <v>480</v>
      </c>
      <c r="J53" s="98">
        <f t="shared" si="33"/>
        <v>0</v>
      </c>
      <c r="K53" s="98">
        <f t="shared" si="34"/>
        <v>480</v>
      </c>
      <c r="L53" s="98">
        <f t="shared" si="14"/>
        <v>0</v>
      </c>
      <c r="M53" s="98">
        <f t="shared" si="15"/>
        <v>0</v>
      </c>
      <c r="N53" s="98">
        <f t="shared" si="35"/>
        <v>0</v>
      </c>
      <c r="O53" s="98">
        <f t="shared" si="36"/>
        <v>0</v>
      </c>
      <c r="P53" s="98">
        <f t="shared" si="37"/>
        <v>0</v>
      </c>
      <c r="Q53" s="98">
        <f t="shared" si="38"/>
        <v>0</v>
      </c>
      <c r="R53" s="98">
        <f t="shared" si="39"/>
        <v>0</v>
      </c>
      <c r="S53" s="98">
        <f t="shared" si="40"/>
        <v>0</v>
      </c>
      <c r="T53" s="4"/>
      <c r="U53" s="4"/>
      <c r="V53" s="4"/>
      <c r="W53" s="4"/>
      <c r="X53" s="4"/>
      <c r="Y53" s="106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</row>
    <row r="54" spans="1:43" ht="14.25" x14ac:dyDescent="0.3">
      <c r="E54" s="108" t="s">
        <v>754</v>
      </c>
      <c r="F54" s="108" t="s">
        <v>217</v>
      </c>
      <c r="G54" s="108" t="s">
        <v>740</v>
      </c>
      <c r="H54" s="67" t="s">
        <v>617</v>
      </c>
      <c r="I54" s="104">
        <f t="shared" si="12"/>
        <v>850</v>
      </c>
      <c r="J54" s="98">
        <f t="shared" si="33"/>
        <v>0</v>
      </c>
      <c r="K54" s="98">
        <f t="shared" si="34"/>
        <v>850</v>
      </c>
      <c r="L54" s="98">
        <f t="shared" si="14"/>
        <v>0</v>
      </c>
      <c r="M54" s="98">
        <f t="shared" si="15"/>
        <v>0</v>
      </c>
      <c r="N54" s="98">
        <f t="shared" si="35"/>
        <v>0</v>
      </c>
      <c r="O54" s="98">
        <f t="shared" si="36"/>
        <v>0</v>
      </c>
      <c r="P54" s="98">
        <f t="shared" si="37"/>
        <v>0</v>
      </c>
      <c r="Q54" s="98">
        <f t="shared" si="38"/>
        <v>0</v>
      </c>
      <c r="R54" s="98">
        <f t="shared" si="39"/>
        <v>0</v>
      </c>
      <c r="S54" s="98">
        <f t="shared" si="40"/>
        <v>0</v>
      </c>
      <c r="T54" s="4"/>
      <c r="U54" s="4"/>
      <c r="V54" s="4"/>
      <c r="W54" s="4"/>
      <c r="X54" s="4"/>
      <c r="Y54" s="106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</row>
    <row r="55" spans="1:43" ht="14.25" x14ac:dyDescent="0.3">
      <c r="E55" s="108" t="s">
        <v>754</v>
      </c>
      <c r="F55" s="108" t="s">
        <v>219</v>
      </c>
      <c r="G55" s="108" t="s">
        <v>766</v>
      </c>
      <c r="H55" s="67" t="s">
        <v>617</v>
      </c>
      <c r="I55" s="104">
        <f t="shared" si="12"/>
        <v>850</v>
      </c>
      <c r="J55" s="98">
        <f t="shared" si="33"/>
        <v>0</v>
      </c>
      <c r="K55" s="98">
        <f t="shared" si="34"/>
        <v>850</v>
      </c>
      <c r="L55" s="98">
        <f t="shared" si="14"/>
        <v>0</v>
      </c>
      <c r="M55" s="98">
        <f t="shared" si="15"/>
        <v>0</v>
      </c>
      <c r="N55" s="98">
        <f t="shared" si="35"/>
        <v>0</v>
      </c>
      <c r="O55" s="98">
        <f t="shared" si="36"/>
        <v>0</v>
      </c>
      <c r="P55" s="98">
        <f t="shared" si="37"/>
        <v>0</v>
      </c>
      <c r="Q55" s="98">
        <f t="shared" si="38"/>
        <v>0</v>
      </c>
      <c r="R55" s="98">
        <f t="shared" si="39"/>
        <v>0</v>
      </c>
      <c r="S55" s="98">
        <f t="shared" si="40"/>
        <v>0</v>
      </c>
      <c r="T55" s="4"/>
      <c r="U55" s="4"/>
      <c r="V55" s="4"/>
      <c r="W55" s="4"/>
      <c r="X55" s="4"/>
      <c r="Y55" s="106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</row>
    <row r="56" spans="1:43" ht="14.25" x14ac:dyDescent="0.3">
      <c r="E56" s="108" t="s">
        <v>767</v>
      </c>
      <c r="F56" s="108" t="s">
        <v>211</v>
      </c>
      <c r="G56" s="108" t="s">
        <v>768</v>
      </c>
      <c r="H56" s="67" t="s">
        <v>617</v>
      </c>
      <c r="I56" s="104">
        <f t="shared" si="12"/>
        <v>390.66666666666669</v>
      </c>
      <c r="J56" s="98">
        <f t="shared" si="33"/>
        <v>0</v>
      </c>
      <c r="K56" s="98">
        <f t="shared" si="34"/>
        <v>390.66666666666669</v>
      </c>
      <c r="L56" s="98">
        <f t="shared" si="14"/>
        <v>0</v>
      </c>
      <c r="M56" s="98">
        <f t="shared" si="15"/>
        <v>0</v>
      </c>
      <c r="N56" s="98">
        <f t="shared" si="35"/>
        <v>0</v>
      </c>
      <c r="O56" s="98">
        <f t="shared" si="36"/>
        <v>0</v>
      </c>
      <c r="P56" s="98">
        <f t="shared" si="37"/>
        <v>0</v>
      </c>
      <c r="Q56" s="98">
        <f t="shared" si="38"/>
        <v>0</v>
      </c>
      <c r="R56" s="98">
        <f t="shared" si="39"/>
        <v>0</v>
      </c>
      <c r="S56" s="98">
        <f t="shared" si="40"/>
        <v>0</v>
      </c>
      <c r="T56" s="4"/>
      <c r="U56" s="4"/>
      <c r="V56" s="4"/>
      <c r="W56" s="4"/>
      <c r="X56" s="4"/>
      <c r="Y56" s="106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</row>
    <row r="57" spans="1:43" ht="14.25" x14ac:dyDescent="0.3">
      <c r="E57" s="108" t="s">
        <v>767</v>
      </c>
      <c r="F57" s="108" t="s">
        <v>211</v>
      </c>
      <c r="G57" s="108" t="s">
        <v>769</v>
      </c>
      <c r="H57" s="67" t="s">
        <v>617</v>
      </c>
      <c r="I57" s="104">
        <f t="shared" si="12"/>
        <v>390.66666666666669</v>
      </c>
      <c r="J57" s="98">
        <f t="shared" si="33"/>
        <v>0</v>
      </c>
      <c r="K57" s="98">
        <f t="shared" si="34"/>
        <v>390.66666666666669</v>
      </c>
      <c r="L57" s="98">
        <f t="shared" si="14"/>
        <v>0</v>
      </c>
      <c r="M57" s="98">
        <f t="shared" si="15"/>
        <v>0</v>
      </c>
      <c r="N57" s="98">
        <f t="shared" si="35"/>
        <v>0</v>
      </c>
      <c r="O57" s="98">
        <f t="shared" si="36"/>
        <v>0</v>
      </c>
      <c r="P57" s="98">
        <f t="shared" si="37"/>
        <v>0</v>
      </c>
      <c r="Q57" s="98">
        <f t="shared" si="38"/>
        <v>0</v>
      </c>
      <c r="R57" s="98">
        <f t="shared" si="39"/>
        <v>0</v>
      </c>
      <c r="S57" s="98">
        <f t="shared" si="40"/>
        <v>0</v>
      </c>
      <c r="T57" s="4"/>
      <c r="U57" s="4"/>
      <c r="V57" s="4"/>
      <c r="W57" s="4"/>
      <c r="X57" s="4"/>
      <c r="Y57" s="106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</row>
    <row r="58" spans="1:43" ht="14.25" x14ac:dyDescent="0.3">
      <c r="E58" s="108" t="s">
        <v>767</v>
      </c>
      <c r="F58" s="108" t="s">
        <v>211</v>
      </c>
      <c r="G58" s="108" t="s">
        <v>770</v>
      </c>
      <c r="H58" s="67" t="s">
        <v>617</v>
      </c>
      <c r="I58" s="104">
        <f t="shared" si="12"/>
        <v>390.66666666666669</v>
      </c>
      <c r="J58" s="98">
        <f t="shared" si="33"/>
        <v>0</v>
      </c>
      <c r="K58" s="98">
        <f t="shared" si="34"/>
        <v>390.66666666666669</v>
      </c>
      <c r="L58" s="98">
        <f t="shared" si="14"/>
        <v>0</v>
      </c>
      <c r="M58" s="98">
        <f t="shared" si="15"/>
        <v>0</v>
      </c>
      <c r="N58" s="98">
        <f t="shared" si="35"/>
        <v>0</v>
      </c>
      <c r="O58" s="98">
        <f t="shared" si="36"/>
        <v>0</v>
      </c>
      <c r="P58" s="98">
        <f t="shared" si="37"/>
        <v>0</v>
      </c>
      <c r="Q58" s="98">
        <f t="shared" si="38"/>
        <v>0</v>
      </c>
      <c r="R58" s="98">
        <f t="shared" si="39"/>
        <v>0</v>
      </c>
      <c r="S58" s="98">
        <f t="shared" si="40"/>
        <v>0</v>
      </c>
      <c r="T58" s="4"/>
      <c r="U58" s="4"/>
      <c r="V58" s="4"/>
      <c r="W58" s="4"/>
      <c r="X58" s="4"/>
      <c r="Y58" s="106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</row>
    <row r="59" spans="1:43" ht="14.25" x14ac:dyDescent="0.3">
      <c r="E59" s="67" t="s">
        <v>269</v>
      </c>
      <c r="F59" s="67" t="s">
        <v>208</v>
      </c>
      <c r="G59" s="67" t="s">
        <v>760</v>
      </c>
      <c r="H59" s="67" t="s">
        <v>618</v>
      </c>
      <c r="I59" s="104">
        <f t="shared" si="12"/>
        <v>500</v>
      </c>
      <c r="J59" s="98">
        <f t="shared" si="33"/>
        <v>0</v>
      </c>
      <c r="K59" s="98">
        <f t="shared" si="34"/>
        <v>0</v>
      </c>
      <c r="L59" s="98">
        <f t="shared" si="14"/>
        <v>500</v>
      </c>
      <c r="M59" s="98">
        <f t="shared" si="15"/>
        <v>0</v>
      </c>
      <c r="N59" s="98">
        <f t="shared" si="35"/>
        <v>0</v>
      </c>
      <c r="O59" s="98">
        <f t="shared" si="36"/>
        <v>0</v>
      </c>
      <c r="P59" s="98">
        <f t="shared" si="37"/>
        <v>0</v>
      </c>
      <c r="Q59" s="98">
        <f t="shared" si="38"/>
        <v>0</v>
      </c>
      <c r="R59" s="98">
        <f t="shared" si="39"/>
        <v>0</v>
      </c>
      <c r="S59" s="98">
        <f t="shared" si="40"/>
        <v>0</v>
      </c>
      <c r="T59" s="4"/>
      <c r="U59" s="4"/>
      <c r="V59" s="4"/>
      <c r="W59" s="4"/>
      <c r="X59" s="4"/>
      <c r="Y59" s="106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</row>
    <row r="60" spans="1:43" ht="14.25" x14ac:dyDescent="0.3">
      <c r="E60" s="67" t="s">
        <v>269</v>
      </c>
      <c r="F60" s="67" t="s">
        <v>194</v>
      </c>
      <c r="G60" s="67" t="s">
        <v>751</v>
      </c>
      <c r="H60" s="67" t="s">
        <v>618</v>
      </c>
      <c r="I60" s="104">
        <f t="shared" si="12"/>
        <v>500</v>
      </c>
      <c r="J60" s="98">
        <f t="shared" si="33"/>
        <v>0</v>
      </c>
      <c r="K60" s="98">
        <f t="shared" si="34"/>
        <v>0</v>
      </c>
      <c r="L60" s="98">
        <f t="shared" si="14"/>
        <v>500</v>
      </c>
      <c r="M60" s="98">
        <f t="shared" si="15"/>
        <v>0</v>
      </c>
      <c r="N60" s="98">
        <f t="shared" si="35"/>
        <v>0</v>
      </c>
      <c r="O60" s="98">
        <f t="shared" si="36"/>
        <v>0</v>
      </c>
      <c r="P60" s="98">
        <f t="shared" si="37"/>
        <v>0</v>
      </c>
      <c r="Q60" s="98">
        <f t="shared" si="38"/>
        <v>0</v>
      </c>
      <c r="R60" s="98">
        <f t="shared" si="39"/>
        <v>0</v>
      </c>
      <c r="S60" s="98">
        <f t="shared" si="40"/>
        <v>0</v>
      </c>
      <c r="T60" s="4"/>
      <c r="U60" s="4"/>
      <c r="V60" s="4"/>
      <c r="W60" s="4"/>
      <c r="X60" s="4"/>
      <c r="Y60" s="106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</row>
    <row r="61" spans="1:43" ht="14.25" x14ac:dyDescent="0.3">
      <c r="E61" s="67" t="s">
        <v>269</v>
      </c>
      <c r="F61" s="67" t="s">
        <v>205</v>
      </c>
      <c r="G61" s="67" t="s">
        <v>771</v>
      </c>
      <c r="H61" s="67" t="s">
        <v>618</v>
      </c>
      <c r="I61" s="104">
        <f t="shared" si="12"/>
        <v>500</v>
      </c>
      <c r="J61" s="98">
        <f t="shared" si="33"/>
        <v>0</v>
      </c>
      <c r="K61" s="98">
        <f t="shared" si="34"/>
        <v>0</v>
      </c>
      <c r="L61" s="98">
        <f t="shared" si="14"/>
        <v>500</v>
      </c>
      <c r="M61" s="98">
        <f t="shared" si="15"/>
        <v>0</v>
      </c>
      <c r="N61" s="98">
        <f t="shared" si="35"/>
        <v>0</v>
      </c>
      <c r="O61" s="98">
        <f t="shared" si="36"/>
        <v>0</v>
      </c>
      <c r="P61" s="98">
        <f t="shared" si="37"/>
        <v>0</v>
      </c>
      <c r="Q61" s="98">
        <f t="shared" si="38"/>
        <v>0</v>
      </c>
      <c r="R61" s="98">
        <f t="shared" si="39"/>
        <v>0</v>
      </c>
      <c r="S61" s="98">
        <f t="shared" si="40"/>
        <v>0</v>
      </c>
      <c r="T61" s="4"/>
      <c r="U61" s="4"/>
      <c r="V61" s="4"/>
      <c r="W61" s="4"/>
      <c r="X61" s="4"/>
      <c r="Y61" s="106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</row>
    <row r="62" spans="1:43" ht="14.25" x14ac:dyDescent="0.3">
      <c r="E62" s="67" t="s">
        <v>269</v>
      </c>
      <c r="F62" s="67" t="s">
        <v>200</v>
      </c>
      <c r="G62" s="67" t="s">
        <v>761</v>
      </c>
      <c r="H62" s="67" t="s">
        <v>618</v>
      </c>
      <c r="I62" s="104">
        <f t="shared" si="12"/>
        <v>500</v>
      </c>
      <c r="J62" s="98">
        <f t="shared" si="33"/>
        <v>0</v>
      </c>
      <c r="K62" s="98">
        <f t="shared" si="34"/>
        <v>0</v>
      </c>
      <c r="L62" s="98">
        <f t="shared" si="14"/>
        <v>500</v>
      </c>
      <c r="M62" s="98">
        <f t="shared" si="15"/>
        <v>0</v>
      </c>
      <c r="N62" s="98">
        <f t="shared" si="35"/>
        <v>0</v>
      </c>
      <c r="O62" s="98">
        <f t="shared" si="36"/>
        <v>0</v>
      </c>
      <c r="P62" s="98">
        <f t="shared" si="37"/>
        <v>0</v>
      </c>
      <c r="Q62" s="98">
        <f t="shared" si="38"/>
        <v>0</v>
      </c>
      <c r="R62" s="98">
        <f t="shared" si="39"/>
        <v>0</v>
      </c>
      <c r="S62" s="98">
        <f t="shared" si="40"/>
        <v>0</v>
      </c>
      <c r="T62" s="4"/>
      <c r="U62" s="4"/>
      <c r="V62" s="4"/>
      <c r="W62" s="4"/>
      <c r="X62" s="4"/>
      <c r="Y62" s="106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</row>
    <row r="63" spans="1:43" ht="14.25" x14ac:dyDescent="0.3">
      <c r="E63" s="67" t="s">
        <v>731</v>
      </c>
      <c r="F63" s="108" t="s">
        <v>733</v>
      </c>
      <c r="G63" s="67" t="s">
        <v>734</v>
      </c>
      <c r="H63" s="67" t="s">
        <v>618</v>
      </c>
      <c r="I63" s="104">
        <f t="shared" si="12"/>
        <v>450</v>
      </c>
      <c r="J63" s="98">
        <f t="shared" si="33"/>
        <v>0</v>
      </c>
      <c r="K63" s="98">
        <f t="shared" si="34"/>
        <v>0</v>
      </c>
      <c r="L63" s="98">
        <f t="shared" si="14"/>
        <v>450</v>
      </c>
      <c r="M63" s="98">
        <f t="shared" si="15"/>
        <v>0</v>
      </c>
      <c r="N63" s="98">
        <f t="shared" si="35"/>
        <v>0</v>
      </c>
      <c r="O63" s="98">
        <f t="shared" si="36"/>
        <v>0</v>
      </c>
      <c r="P63" s="98">
        <f t="shared" si="37"/>
        <v>0</v>
      </c>
      <c r="Q63" s="98">
        <f t="shared" si="38"/>
        <v>0</v>
      </c>
      <c r="R63" s="98">
        <f t="shared" si="39"/>
        <v>0</v>
      </c>
      <c r="S63" s="98">
        <f t="shared" si="40"/>
        <v>0</v>
      </c>
      <c r="T63" s="4"/>
      <c r="U63" s="4"/>
      <c r="V63" s="4"/>
      <c r="W63" s="4"/>
      <c r="X63" s="4"/>
      <c r="Y63" s="106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</row>
    <row r="64" spans="1:43" ht="14.25" x14ac:dyDescent="0.3">
      <c r="E64" s="67" t="s">
        <v>731</v>
      </c>
      <c r="F64" s="67" t="s">
        <v>214</v>
      </c>
      <c r="G64" s="67" t="s">
        <v>735</v>
      </c>
      <c r="H64" s="67" t="s">
        <v>618</v>
      </c>
      <c r="I64" s="104">
        <f t="shared" si="12"/>
        <v>450</v>
      </c>
      <c r="J64" s="98">
        <f t="shared" si="33"/>
        <v>0</v>
      </c>
      <c r="K64" s="98">
        <f t="shared" si="34"/>
        <v>0</v>
      </c>
      <c r="L64" s="98">
        <f t="shared" si="14"/>
        <v>450</v>
      </c>
      <c r="M64" s="98">
        <f t="shared" si="15"/>
        <v>0</v>
      </c>
      <c r="N64" s="98">
        <f t="shared" si="35"/>
        <v>0</v>
      </c>
      <c r="O64" s="98">
        <f t="shared" si="36"/>
        <v>0</v>
      </c>
      <c r="P64" s="98">
        <f t="shared" si="37"/>
        <v>0</v>
      </c>
      <c r="Q64" s="98">
        <f t="shared" si="38"/>
        <v>0</v>
      </c>
      <c r="R64" s="98">
        <f t="shared" si="39"/>
        <v>0</v>
      </c>
      <c r="S64" s="98">
        <f t="shared" si="40"/>
        <v>0</v>
      </c>
      <c r="T64" s="4"/>
      <c r="U64" s="4"/>
      <c r="V64" s="4"/>
      <c r="W64" s="4"/>
      <c r="X64" s="4"/>
      <c r="Y64" s="106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</row>
    <row r="65" spans="5:43" ht="14.25" x14ac:dyDescent="0.3">
      <c r="E65" s="67" t="s">
        <v>731</v>
      </c>
      <c r="F65" s="67" t="s">
        <v>209</v>
      </c>
      <c r="G65" s="67" t="s">
        <v>518</v>
      </c>
      <c r="H65" s="67" t="s">
        <v>618</v>
      </c>
      <c r="I65" s="104">
        <f t="shared" si="12"/>
        <v>450</v>
      </c>
      <c r="J65" s="98">
        <f t="shared" si="33"/>
        <v>0</v>
      </c>
      <c r="K65" s="98">
        <f t="shared" si="34"/>
        <v>0</v>
      </c>
      <c r="L65" s="98">
        <f t="shared" si="14"/>
        <v>450</v>
      </c>
      <c r="M65" s="98">
        <f t="shared" si="15"/>
        <v>0</v>
      </c>
      <c r="N65" s="98">
        <f t="shared" si="35"/>
        <v>0</v>
      </c>
      <c r="O65" s="98">
        <f t="shared" si="36"/>
        <v>0</v>
      </c>
      <c r="P65" s="98">
        <f t="shared" si="37"/>
        <v>0</v>
      </c>
      <c r="Q65" s="98">
        <f t="shared" si="38"/>
        <v>0</v>
      </c>
      <c r="R65" s="98">
        <f t="shared" si="39"/>
        <v>0</v>
      </c>
      <c r="S65" s="98">
        <f t="shared" si="40"/>
        <v>0</v>
      </c>
      <c r="T65" s="4"/>
      <c r="U65" s="4"/>
      <c r="V65" s="4"/>
      <c r="W65" s="4"/>
      <c r="X65" s="4"/>
      <c r="Y65" s="106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</row>
    <row r="66" spans="5:43" ht="14.25" x14ac:dyDescent="0.3">
      <c r="E66" s="67" t="s">
        <v>731</v>
      </c>
      <c r="F66" s="108" t="s">
        <v>733</v>
      </c>
      <c r="G66" s="67" t="s">
        <v>753</v>
      </c>
      <c r="H66" s="67" t="s">
        <v>618</v>
      </c>
      <c r="I66" s="104">
        <f t="shared" si="12"/>
        <v>450</v>
      </c>
      <c r="J66" s="98">
        <f t="shared" si="33"/>
        <v>0</v>
      </c>
      <c r="K66" s="98">
        <f t="shared" si="34"/>
        <v>0</v>
      </c>
      <c r="L66" s="98">
        <f t="shared" si="14"/>
        <v>450</v>
      </c>
      <c r="M66" s="98">
        <f t="shared" si="15"/>
        <v>0</v>
      </c>
      <c r="N66" s="98">
        <f t="shared" si="35"/>
        <v>0</v>
      </c>
      <c r="O66" s="98">
        <f t="shared" si="36"/>
        <v>0</v>
      </c>
      <c r="P66" s="98">
        <f t="shared" si="37"/>
        <v>0</v>
      </c>
      <c r="Q66" s="98">
        <f t="shared" si="38"/>
        <v>0</v>
      </c>
      <c r="R66" s="98">
        <f t="shared" si="39"/>
        <v>0</v>
      </c>
      <c r="S66" s="98">
        <f t="shared" si="40"/>
        <v>0</v>
      </c>
      <c r="T66" s="4"/>
      <c r="U66" s="4"/>
      <c r="V66" s="4"/>
      <c r="W66" s="4"/>
      <c r="X66" s="4"/>
      <c r="Y66" s="106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</row>
    <row r="67" spans="5:43" ht="14.25" x14ac:dyDescent="0.3">
      <c r="E67" s="67" t="s">
        <v>270</v>
      </c>
      <c r="F67" s="67" t="s">
        <v>210</v>
      </c>
      <c r="G67" s="67" t="s">
        <v>738</v>
      </c>
      <c r="H67" s="67" t="s">
        <v>618</v>
      </c>
      <c r="I67" s="104">
        <f t="shared" si="12"/>
        <v>566.66666666666663</v>
      </c>
      <c r="J67" s="98">
        <f t="shared" si="33"/>
        <v>0</v>
      </c>
      <c r="K67" s="98">
        <f t="shared" si="34"/>
        <v>0</v>
      </c>
      <c r="L67" s="98">
        <f t="shared" si="14"/>
        <v>566.66666666666663</v>
      </c>
      <c r="M67" s="98">
        <f t="shared" si="15"/>
        <v>0</v>
      </c>
      <c r="N67" s="98">
        <f t="shared" si="35"/>
        <v>0</v>
      </c>
      <c r="O67" s="98">
        <f t="shared" si="36"/>
        <v>0</v>
      </c>
      <c r="P67" s="98">
        <f t="shared" si="37"/>
        <v>0</v>
      </c>
      <c r="Q67" s="98">
        <f t="shared" si="38"/>
        <v>0</v>
      </c>
      <c r="R67" s="98">
        <f t="shared" si="39"/>
        <v>0</v>
      </c>
      <c r="S67" s="98">
        <f t="shared" si="40"/>
        <v>0</v>
      </c>
      <c r="T67" s="4"/>
      <c r="U67" s="4"/>
      <c r="V67" s="4"/>
      <c r="W67" s="4"/>
      <c r="X67" s="4"/>
      <c r="Y67" s="106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</row>
    <row r="68" spans="5:43" ht="14.25" x14ac:dyDescent="0.3">
      <c r="E68" s="67" t="s">
        <v>270</v>
      </c>
      <c r="F68" s="67" t="s">
        <v>210</v>
      </c>
      <c r="G68" s="67" t="s">
        <v>772</v>
      </c>
      <c r="H68" s="67" t="s">
        <v>618</v>
      </c>
      <c r="I68" s="104">
        <f t="shared" si="12"/>
        <v>566.66666666666663</v>
      </c>
      <c r="J68" s="98">
        <f t="shared" si="33"/>
        <v>0</v>
      </c>
      <c r="K68" s="98">
        <f t="shared" si="34"/>
        <v>0</v>
      </c>
      <c r="L68" s="98">
        <f t="shared" si="14"/>
        <v>566.66666666666663</v>
      </c>
      <c r="M68" s="98">
        <f t="shared" si="15"/>
        <v>0</v>
      </c>
      <c r="N68" s="98">
        <f t="shared" si="35"/>
        <v>0</v>
      </c>
      <c r="O68" s="98">
        <f t="shared" si="36"/>
        <v>0</v>
      </c>
      <c r="P68" s="98">
        <f t="shared" si="37"/>
        <v>0</v>
      </c>
      <c r="Q68" s="98">
        <f t="shared" si="38"/>
        <v>0</v>
      </c>
      <c r="R68" s="98">
        <f t="shared" si="39"/>
        <v>0</v>
      </c>
      <c r="S68" s="98">
        <f t="shared" si="40"/>
        <v>0</v>
      </c>
      <c r="T68" s="4"/>
      <c r="U68" s="4"/>
      <c r="V68" s="4"/>
      <c r="W68" s="4"/>
      <c r="X68" s="4"/>
      <c r="Y68" s="106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</row>
    <row r="69" spans="5:43" ht="14.25" x14ac:dyDescent="0.3">
      <c r="E69" s="67" t="s">
        <v>270</v>
      </c>
      <c r="F69" s="67" t="s">
        <v>194</v>
      </c>
      <c r="G69" s="67" t="s">
        <v>747</v>
      </c>
      <c r="H69" s="67" t="s">
        <v>618</v>
      </c>
      <c r="I69" s="104">
        <f t="shared" si="12"/>
        <v>566.66666666666663</v>
      </c>
      <c r="J69" s="98">
        <f t="shared" si="33"/>
        <v>0</v>
      </c>
      <c r="K69" s="98">
        <f t="shared" si="34"/>
        <v>0</v>
      </c>
      <c r="L69" s="98">
        <f t="shared" si="14"/>
        <v>566.66666666666663</v>
      </c>
      <c r="M69" s="98">
        <f t="shared" si="15"/>
        <v>0</v>
      </c>
      <c r="N69" s="98">
        <f t="shared" si="35"/>
        <v>0</v>
      </c>
      <c r="O69" s="98">
        <f t="shared" si="36"/>
        <v>0</v>
      </c>
      <c r="P69" s="98">
        <f t="shared" si="37"/>
        <v>0</v>
      </c>
      <c r="Q69" s="98">
        <f t="shared" si="38"/>
        <v>0</v>
      </c>
      <c r="R69" s="98">
        <f t="shared" si="39"/>
        <v>0</v>
      </c>
      <c r="S69" s="98">
        <f t="shared" si="40"/>
        <v>0</v>
      </c>
      <c r="T69" s="4"/>
      <c r="U69" s="4"/>
      <c r="V69" s="4"/>
      <c r="W69" s="4"/>
      <c r="X69" s="4"/>
      <c r="Y69" s="106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</row>
    <row r="70" spans="5:43" ht="14.25" x14ac:dyDescent="0.3">
      <c r="E70" s="67" t="s">
        <v>268</v>
      </c>
      <c r="F70" s="67" t="s">
        <v>218</v>
      </c>
      <c r="G70" s="67" t="s">
        <v>773</v>
      </c>
      <c r="H70" s="67" t="s">
        <v>618</v>
      </c>
      <c r="I70" s="104">
        <f t="shared" si="12"/>
        <v>293.33333333333331</v>
      </c>
      <c r="J70" s="98">
        <f t="shared" si="33"/>
        <v>0</v>
      </c>
      <c r="K70" s="98">
        <f t="shared" si="34"/>
        <v>0</v>
      </c>
      <c r="L70" s="98">
        <f t="shared" si="14"/>
        <v>293.33333333333331</v>
      </c>
      <c r="M70" s="98">
        <f t="shared" si="15"/>
        <v>0</v>
      </c>
      <c r="N70" s="98">
        <f t="shared" si="35"/>
        <v>0</v>
      </c>
      <c r="O70" s="98">
        <f t="shared" si="36"/>
        <v>0</v>
      </c>
      <c r="P70" s="98">
        <f t="shared" si="37"/>
        <v>0</v>
      </c>
      <c r="Q70" s="98">
        <f t="shared" si="38"/>
        <v>0</v>
      </c>
      <c r="R70" s="98">
        <f t="shared" si="39"/>
        <v>0</v>
      </c>
      <c r="S70" s="98">
        <f t="shared" si="40"/>
        <v>0</v>
      </c>
      <c r="T70" s="4"/>
      <c r="U70" s="4"/>
      <c r="V70" s="4"/>
      <c r="W70" s="4"/>
      <c r="X70" s="4"/>
      <c r="Y70" s="106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</row>
    <row r="71" spans="5:43" ht="14.25" x14ac:dyDescent="0.3">
      <c r="E71" s="67" t="s">
        <v>268</v>
      </c>
      <c r="F71" s="67" t="s">
        <v>218</v>
      </c>
      <c r="G71" s="67" t="s">
        <v>756</v>
      </c>
      <c r="H71" s="67" t="s">
        <v>618</v>
      </c>
      <c r="I71" s="104">
        <f t="shared" si="12"/>
        <v>293.33333333333331</v>
      </c>
      <c r="J71" s="98">
        <f t="shared" si="33"/>
        <v>0</v>
      </c>
      <c r="K71" s="98">
        <f t="shared" si="34"/>
        <v>0</v>
      </c>
      <c r="L71" s="98">
        <f t="shared" si="14"/>
        <v>293.33333333333331</v>
      </c>
      <c r="M71" s="98">
        <f t="shared" si="15"/>
        <v>0</v>
      </c>
      <c r="N71" s="98">
        <f t="shared" si="35"/>
        <v>0</v>
      </c>
      <c r="O71" s="98">
        <f t="shared" si="36"/>
        <v>0</v>
      </c>
      <c r="P71" s="98">
        <f t="shared" si="37"/>
        <v>0</v>
      </c>
      <c r="Q71" s="98">
        <f t="shared" si="38"/>
        <v>0</v>
      </c>
      <c r="R71" s="98">
        <f t="shared" si="39"/>
        <v>0</v>
      </c>
      <c r="S71" s="98">
        <f t="shared" si="40"/>
        <v>0</v>
      </c>
      <c r="T71" s="4"/>
      <c r="U71" s="4"/>
      <c r="V71" s="4"/>
      <c r="W71" s="4"/>
      <c r="X71" s="4"/>
      <c r="Y71" s="106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</row>
    <row r="72" spans="5:43" ht="14.25" x14ac:dyDescent="0.3">
      <c r="E72" s="67" t="s">
        <v>268</v>
      </c>
      <c r="F72" s="67" t="s">
        <v>218</v>
      </c>
      <c r="G72" s="67" t="s">
        <v>757</v>
      </c>
      <c r="H72" s="67" t="s">
        <v>618</v>
      </c>
      <c r="I72" s="104">
        <f t="shared" ref="I72:I106" si="41">SUM(J72:S72)</f>
        <v>293.33333333333331</v>
      </c>
      <c r="J72" s="98">
        <f t="shared" si="33"/>
        <v>0</v>
      </c>
      <c r="K72" s="98">
        <f t="shared" si="34"/>
        <v>0</v>
      </c>
      <c r="L72" s="98">
        <f t="shared" ref="L72:L106" si="42">IF(H72=$L$6,IFERROR(VLOOKUP(E72,$U:$AQ,IFERROR(MATCH($L$6,$U$6:$AQ$6,0)+1,0),FALSE),0),0)</f>
        <v>293.33333333333331</v>
      </c>
      <c r="M72" s="98">
        <f t="shared" ref="M72:M106" si="43">IF(H72=$M$6,IFERROR(VLOOKUP(E72,$U:$AQ,IFERROR(MATCH($M$6,$U$6:$AQ$6,0)+1,0),FALSE),0),0)</f>
        <v>0</v>
      </c>
      <c r="N72" s="98">
        <f t="shared" si="35"/>
        <v>0</v>
      </c>
      <c r="O72" s="98">
        <f t="shared" si="36"/>
        <v>0</v>
      </c>
      <c r="P72" s="98">
        <f t="shared" si="37"/>
        <v>0</v>
      </c>
      <c r="Q72" s="98">
        <f t="shared" si="38"/>
        <v>0</v>
      </c>
      <c r="R72" s="98">
        <f t="shared" si="39"/>
        <v>0</v>
      </c>
      <c r="S72" s="98">
        <f t="shared" si="40"/>
        <v>0</v>
      </c>
      <c r="T72" s="4"/>
      <c r="U72" s="4"/>
      <c r="V72" s="4"/>
      <c r="W72" s="4"/>
      <c r="X72" s="4"/>
      <c r="Y72" s="106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</row>
    <row r="73" spans="5:43" ht="14.25" x14ac:dyDescent="0.3">
      <c r="E73" s="67" t="s">
        <v>271</v>
      </c>
      <c r="F73" s="67" t="s">
        <v>213</v>
      </c>
      <c r="G73" s="67" t="s">
        <v>743</v>
      </c>
      <c r="H73" s="67" t="s">
        <v>618</v>
      </c>
      <c r="I73" s="104">
        <f t="shared" si="41"/>
        <v>330</v>
      </c>
      <c r="J73" s="98">
        <f t="shared" si="33"/>
        <v>0</v>
      </c>
      <c r="K73" s="98">
        <f t="shared" si="34"/>
        <v>0</v>
      </c>
      <c r="L73" s="98">
        <f t="shared" si="42"/>
        <v>330</v>
      </c>
      <c r="M73" s="98">
        <f t="shared" si="43"/>
        <v>0</v>
      </c>
      <c r="N73" s="98">
        <f t="shared" si="35"/>
        <v>0</v>
      </c>
      <c r="O73" s="98">
        <f t="shared" si="36"/>
        <v>0</v>
      </c>
      <c r="P73" s="98">
        <f t="shared" si="37"/>
        <v>0</v>
      </c>
      <c r="Q73" s="98">
        <f t="shared" si="38"/>
        <v>0</v>
      </c>
      <c r="R73" s="98">
        <f t="shared" si="39"/>
        <v>0</v>
      </c>
      <c r="S73" s="98">
        <f t="shared" si="40"/>
        <v>0</v>
      </c>
      <c r="T73" s="4"/>
      <c r="U73" s="4"/>
      <c r="V73" s="4"/>
      <c r="W73" s="4"/>
      <c r="X73" s="4"/>
      <c r="Y73" s="106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</row>
    <row r="74" spans="5:43" ht="14.25" x14ac:dyDescent="0.3">
      <c r="E74" s="67" t="s">
        <v>271</v>
      </c>
      <c r="F74" s="67" t="s">
        <v>213</v>
      </c>
      <c r="G74" s="67" t="s">
        <v>744</v>
      </c>
      <c r="H74" s="67" t="s">
        <v>618</v>
      </c>
      <c r="I74" s="104">
        <f t="shared" si="41"/>
        <v>330</v>
      </c>
      <c r="J74" s="98">
        <f t="shared" si="33"/>
        <v>0</v>
      </c>
      <c r="K74" s="98">
        <f t="shared" si="34"/>
        <v>0</v>
      </c>
      <c r="L74" s="98">
        <f t="shared" si="42"/>
        <v>330</v>
      </c>
      <c r="M74" s="98">
        <f t="shared" si="43"/>
        <v>0</v>
      </c>
      <c r="N74" s="98">
        <f t="shared" si="35"/>
        <v>0</v>
      </c>
      <c r="O74" s="98">
        <f t="shared" si="36"/>
        <v>0</v>
      </c>
      <c r="P74" s="98">
        <f t="shared" si="37"/>
        <v>0</v>
      </c>
      <c r="Q74" s="98">
        <f t="shared" si="38"/>
        <v>0</v>
      </c>
      <c r="R74" s="98">
        <f t="shared" si="39"/>
        <v>0</v>
      </c>
      <c r="S74" s="98">
        <f t="shared" si="40"/>
        <v>0</v>
      </c>
      <c r="T74" s="4"/>
      <c r="U74" s="4"/>
      <c r="V74" s="4"/>
      <c r="W74" s="4"/>
      <c r="X74" s="4"/>
      <c r="Y74" s="106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</row>
    <row r="75" spans="5:43" ht="14.25" x14ac:dyDescent="0.3">
      <c r="E75" s="67" t="s">
        <v>271</v>
      </c>
      <c r="F75" s="67" t="s">
        <v>198</v>
      </c>
      <c r="G75" s="67" t="s">
        <v>774</v>
      </c>
      <c r="H75" s="67" t="s">
        <v>618</v>
      </c>
      <c r="I75" s="104">
        <f t="shared" si="41"/>
        <v>330</v>
      </c>
      <c r="J75" s="98">
        <f t="shared" si="33"/>
        <v>0</v>
      </c>
      <c r="K75" s="98">
        <f t="shared" si="34"/>
        <v>0</v>
      </c>
      <c r="L75" s="98">
        <f t="shared" si="42"/>
        <v>330</v>
      </c>
      <c r="M75" s="98">
        <f t="shared" si="43"/>
        <v>0</v>
      </c>
      <c r="N75" s="98">
        <f t="shared" si="35"/>
        <v>0</v>
      </c>
      <c r="O75" s="98">
        <f t="shared" si="36"/>
        <v>0</v>
      </c>
      <c r="P75" s="98">
        <f t="shared" si="37"/>
        <v>0</v>
      </c>
      <c r="Q75" s="98">
        <f t="shared" si="38"/>
        <v>0</v>
      </c>
      <c r="R75" s="98">
        <f t="shared" si="39"/>
        <v>0</v>
      </c>
      <c r="S75" s="98">
        <f t="shared" si="40"/>
        <v>0</v>
      </c>
      <c r="T75" s="4"/>
      <c r="U75" s="4"/>
      <c r="V75" s="4"/>
      <c r="W75" s="4"/>
      <c r="X75" s="4"/>
      <c r="Y75" s="106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</row>
    <row r="76" spans="5:43" ht="14.25" x14ac:dyDescent="0.3">
      <c r="E76" s="67" t="s">
        <v>271</v>
      </c>
      <c r="F76" s="67" t="s">
        <v>201</v>
      </c>
      <c r="G76" s="67" t="s">
        <v>758</v>
      </c>
      <c r="H76" s="67" t="s">
        <v>618</v>
      </c>
      <c r="I76" s="104">
        <f t="shared" si="41"/>
        <v>330</v>
      </c>
      <c r="J76" s="98">
        <f t="shared" si="33"/>
        <v>0</v>
      </c>
      <c r="K76" s="98">
        <f t="shared" si="34"/>
        <v>0</v>
      </c>
      <c r="L76" s="98">
        <f t="shared" si="42"/>
        <v>330</v>
      </c>
      <c r="M76" s="98">
        <f t="shared" si="43"/>
        <v>0</v>
      </c>
      <c r="N76" s="98">
        <f t="shared" si="35"/>
        <v>0</v>
      </c>
      <c r="O76" s="98">
        <f t="shared" si="36"/>
        <v>0</v>
      </c>
      <c r="P76" s="98">
        <f t="shared" si="37"/>
        <v>0</v>
      </c>
      <c r="Q76" s="98">
        <f t="shared" si="38"/>
        <v>0</v>
      </c>
      <c r="R76" s="98">
        <f t="shared" si="39"/>
        <v>0</v>
      </c>
      <c r="S76" s="98">
        <f t="shared" si="40"/>
        <v>0</v>
      </c>
      <c r="T76" s="4"/>
      <c r="U76" s="4"/>
      <c r="V76" s="4"/>
      <c r="W76" s="4"/>
      <c r="X76" s="4"/>
      <c r="Y76" s="106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</row>
    <row r="77" spans="5:43" ht="14.25" x14ac:dyDescent="0.3">
      <c r="E77" s="67" t="s">
        <v>271</v>
      </c>
      <c r="F77" s="67" t="s">
        <v>201</v>
      </c>
      <c r="G77" s="67" t="s">
        <v>746</v>
      </c>
      <c r="H77" s="67" t="s">
        <v>618</v>
      </c>
      <c r="I77" s="104">
        <f t="shared" si="41"/>
        <v>330</v>
      </c>
      <c r="J77" s="98">
        <f t="shared" si="33"/>
        <v>0</v>
      </c>
      <c r="K77" s="98">
        <f t="shared" si="34"/>
        <v>0</v>
      </c>
      <c r="L77" s="98">
        <f t="shared" si="42"/>
        <v>330</v>
      </c>
      <c r="M77" s="98">
        <f t="shared" si="43"/>
        <v>0</v>
      </c>
      <c r="N77" s="98">
        <f t="shared" si="35"/>
        <v>0</v>
      </c>
      <c r="O77" s="98">
        <f t="shared" si="36"/>
        <v>0</v>
      </c>
      <c r="P77" s="98">
        <f t="shared" si="37"/>
        <v>0</v>
      </c>
      <c r="Q77" s="98">
        <f t="shared" si="38"/>
        <v>0</v>
      </c>
      <c r="R77" s="98">
        <f t="shared" si="39"/>
        <v>0</v>
      </c>
      <c r="S77" s="98">
        <f t="shared" si="40"/>
        <v>0</v>
      </c>
      <c r="T77" s="4"/>
      <c r="U77" s="4"/>
      <c r="V77" s="4"/>
      <c r="W77" s="4"/>
      <c r="X77" s="4"/>
      <c r="Y77" s="106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</row>
    <row r="78" spans="5:43" ht="14.25" x14ac:dyDescent="0.3">
      <c r="E78" s="67" t="s">
        <v>275</v>
      </c>
      <c r="F78" s="67" t="s">
        <v>216</v>
      </c>
      <c r="G78" s="67" t="s">
        <v>770</v>
      </c>
      <c r="H78" s="67" t="s">
        <v>618</v>
      </c>
      <c r="I78" s="104">
        <f t="shared" si="41"/>
        <v>480</v>
      </c>
      <c r="J78" s="98">
        <f t="shared" si="33"/>
        <v>0</v>
      </c>
      <c r="K78" s="98">
        <f t="shared" si="34"/>
        <v>0</v>
      </c>
      <c r="L78" s="98">
        <f t="shared" si="42"/>
        <v>480</v>
      </c>
      <c r="M78" s="98">
        <f t="shared" si="43"/>
        <v>0</v>
      </c>
      <c r="N78" s="98">
        <f t="shared" si="35"/>
        <v>0</v>
      </c>
      <c r="O78" s="98">
        <f t="shared" si="36"/>
        <v>0</v>
      </c>
      <c r="P78" s="98">
        <f t="shared" si="37"/>
        <v>0</v>
      </c>
      <c r="Q78" s="98">
        <f t="shared" si="38"/>
        <v>0</v>
      </c>
      <c r="R78" s="98">
        <f t="shared" si="39"/>
        <v>0</v>
      </c>
      <c r="S78" s="98">
        <f t="shared" si="40"/>
        <v>0</v>
      </c>
      <c r="T78" s="4"/>
      <c r="U78" s="4"/>
      <c r="V78" s="4"/>
      <c r="W78" s="4"/>
      <c r="X78" s="4"/>
      <c r="Y78" s="106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</row>
    <row r="79" spans="5:43" ht="14.25" x14ac:dyDescent="0.3">
      <c r="E79" s="67" t="s">
        <v>275</v>
      </c>
      <c r="F79" s="67" t="s">
        <v>216</v>
      </c>
      <c r="G79" s="67" t="s">
        <v>688</v>
      </c>
      <c r="H79" s="67" t="s">
        <v>618</v>
      </c>
      <c r="I79" s="104">
        <f t="shared" si="41"/>
        <v>480</v>
      </c>
      <c r="J79" s="98">
        <f t="shared" ref="J79:J106" si="44">IF(H79=$J$6,IFERROR(VLOOKUP(E79,$U:$AQ,IFERROR(MATCH($J$6,$U$6:$AQ$6,0)+1,0),FALSE),0),0)</f>
        <v>0</v>
      </c>
      <c r="K79" s="98">
        <f t="shared" ref="K79:K106" si="45">IF(H79=$K$6,IFERROR(VLOOKUP(E79,$U:$AQ,IFERROR(MATCH($K$6,$U$6:$AQ$6,0)+1,0),FALSE),0),0)</f>
        <v>0</v>
      </c>
      <c r="L79" s="98">
        <f t="shared" si="42"/>
        <v>480</v>
      </c>
      <c r="M79" s="98">
        <f t="shared" si="43"/>
        <v>0</v>
      </c>
      <c r="N79" s="98">
        <f t="shared" ref="N79:N106" si="46">IF(H79=$J$2,IFERROR(VLOOKUP(E79,$Q:$AM,IFERROR(MATCH(H79,$Q$2:$AM$2,0)+1,0),FALSE),0),0)</f>
        <v>0</v>
      </c>
      <c r="O79" s="98">
        <f t="shared" ref="O79:O106" si="47">IF(H79=$K$2,IFERROR(VLOOKUP(E79,$Q:$AM,IFERROR(MATCH(H79,$Q$2:$AM$2,0)+1,0),FALSE),0),0)</f>
        <v>0</v>
      </c>
      <c r="P79" s="98">
        <f t="shared" ref="P79:P106" si="48">IF(H79=$L$2,IFERROR(VLOOKUP(E79,$Q:$AM,IFERROR(MATCH(H79,$Q$2:$AM$2,0)+1,0),FALSE),0),0)</f>
        <v>0</v>
      </c>
      <c r="Q79" s="98">
        <f t="shared" ref="Q79:Q106" si="49">IF(H79=$M$2,IFERROR(VLOOKUP(E79,$Q:$AM,IFERROR(MATCH(H79,$Q$2:$AM$2,0)+1,0),FALSE),0),0)</f>
        <v>0</v>
      </c>
      <c r="R79" s="98">
        <f t="shared" ref="R79:R106" si="50">IF(H79=$N$2,IFERROR(VLOOKUP(E79,$Q:$AM,IFERROR(MATCH(H79,$Q$2:$AM$2,0)+1,0),FALSE),0),0)</f>
        <v>0</v>
      </c>
      <c r="S79" s="98">
        <f t="shared" ref="S79:S106" si="51">IF(H79=$O$2,IFERROR(VLOOKUP(E79,$Q:$AM,IFERROR(MATCH(H79,$Q$2:$AM$2,0)+1,0),FALSE),0),0)</f>
        <v>0</v>
      </c>
      <c r="T79" s="4"/>
      <c r="U79" s="4"/>
      <c r="V79" s="4"/>
      <c r="W79" s="4"/>
      <c r="X79" s="4"/>
      <c r="Y79" s="106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</row>
    <row r="80" spans="5:43" ht="14.25" x14ac:dyDescent="0.3">
      <c r="E80" s="67" t="s">
        <v>275</v>
      </c>
      <c r="F80" s="108" t="s">
        <v>733</v>
      </c>
      <c r="G80" s="67" t="s">
        <v>695</v>
      </c>
      <c r="H80" s="67" t="s">
        <v>618</v>
      </c>
      <c r="I80" s="104">
        <f t="shared" si="41"/>
        <v>480</v>
      </c>
      <c r="J80" s="98">
        <f t="shared" si="44"/>
        <v>0</v>
      </c>
      <c r="K80" s="98">
        <f t="shared" si="45"/>
        <v>0</v>
      </c>
      <c r="L80" s="98">
        <f t="shared" si="42"/>
        <v>480</v>
      </c>
      <c r="M80" s="98">
        <f t="shared" si="43"/>
        <v>0</v>
      </c>
      <c r="N80" s="98">
        <f t="shared" si="46"/>
        <v>0</v>
      </c>
      <c r="O80" s="98">
        <f t="shared" si="47"/>
        <v>0</v>
      </c>
      <c r="P80" s="98">
        <f t="shared" si="48"/>
        <v>0</v>
      </c>
      <c r="Q80" s="98">
        <f t="shared" si="49"/>
        <v>0</v>
      </c>
      <c r="R80" s="98">
        <f t="shared" si="50"/>
        <v>0</v>
      </c>
      <c r="S80" s="98">
        <f t="shared" si="51"/>
        <v>0</v>
      </c>
      <c r="T80" s="4"/>
      <c r="U80" s="4"/>
      <c r="V80" s="4"/>
      <c r="W80" s="4"/>
      <c r="X80" s="4"/>
      <c r="Y80" s="106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</row>
    <row r="81" spans="5:43" ht="14.25" x14ac:dyDescent="0.3">
      <c r="E81" s="67" t="s">
        <v>275</v>
      </c>
      <c r="F81" s="67" t="s">
        <v>216</v>
      </c>
      <c r="G81" s="67" t="s">
        <v>682</v>
      </c>
      <c r="H81" s="67" t="s">
        <v>618</v>
      </c>
      <c r="I81" s="104">
        <f t="shared" si="41"/>
        <v>480</v>
      </c>
      <c r="J81" s="98">
        <f t="shared" si="44"/>
        <v>0</v>
      </c>
      <c r="K81" s="98">
        <f t="shared" si="45"/>
        <v>0</v>
      </c>
      <c r="L81" s="98">
        <f t="shared" si="42"/>
        <v>480</v>
      </c>
      <c r="M81" s="98">
        <f t="shared" si="43"/>
        <v>0</v>
      </c>
      <c r="N81" s="98">
        <f t="shared" si="46"/>
        <v>0</v>
      </c>
      <c r="O81" s="98">
        <f t="shared" si="47"/>
        <v>0</v>
      </c>
      <c r="P81" s="98">
        <f t="shared" si="48"/>
        <v>0</v>
      </c>
      <c r="Q81" s="98">
        <f t="shared" si="49"/>
        <v>0</v>
      </c>
      <c r="R81" s="98">
        <f t="shared" si="50"/>
        <v>0</v>
      </c>
      <c r="S81" s="98">
        <f t="shared" si="51"/>
        <v>0</v>
      </c>
      <c r="T81" s="4"/>
      <c r="U81" s="4"/>
      <c r="V81" s="4"/>
      <c r="W81" s="4"/>
      <c r="X81" s="4"/>
      <c r="Y81" s="106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</row>
    <row r="82" spans="5:43" ht="14.25" x14ac:dyDescent="0.3">
      <c r="E82" s="67" t="s">
        <v>275</v>
      </c>
      <c r="F82" s="67" t="s">
        <v>216</v>
      </c>
      <c r="G82" s="67" t="s">
        <v>750</v>
      </c>
      <c r="H82" s="67" t="s">
        <v>618</v>
      </c>
      <c r="I82" s="104">
        <f t="shared" si="41"/>
        <v>480</v>
      </c>
      <c r="J82" s="98">
        <f t="shared" si="44"/>
        <v>0</v>
      </c>
      <c r="K82" s="98">
        <f t="shared" si="45"/>
        <v>0</v>
      </c>
      <c r="L82" s="98">
        <f t="shared" si="42"/>
        <v>480</v>
      </c>
      <c r="M82" s="98">
        <f t="shared" si="43"/>
        <v>0</v>
      </c>
      <c r="N82" s="98">
        <f t="shared" si="46"/>
        <v>0</v>
      </c>
      <c r="O82" s="98">
        <f t="shared" si="47"/>
        <v>0</v>
      </c>
      <c r="P82" s="98">
        <f t="shared" si="48"/>
        <v>0</v>
      </c>
      <c r="Q82" s="98">
        <f t="shared" si="49"/>
        <v>0</v>
      </c>
      <c r="R82" s="98">
        <f t="shared" si="50"/>
        <v>0</v>
      </c>
      <c r="S82" s="98">
        <f t="shared" si="51"/>
        <v>0</v>
      </c>
      <c r="T82" s="4"/>
      <c r="U82" s="4"/>
      <c r="V82" s="4"/>
      <c r="W82" s="4"/>
      <c r="X82" s="4"/>
      <c r="Y82" s="106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</row>
    <row r="83" spans="5:43" ht="14.25" x14ac:dyDescent="0.3">
      <c r="E83" s="67" t="s">
        <v>276</v>
      </c>
      <c r="F83" s="67" t="s">
        <v>217</v>
      </c>
      <c r="G83" s="67" t="s">
        <v>740</v>
      </c>
      <c r="H83" s="67" t="s">
        <v>618</v>
      </c>
      <c r="I83" s="104">
        <f t="shared" si="41"/>
        <v>425</v>
      </c>
      <c r="J83" s="98">
        <f t="shared" si="44"/>
        <v>0</v>
      </c>
      <c r="K83" s="98">
        <f t="shared" si="45"/>
        <v>0</v>
      </c>
      <c r="L83" s="98">
        <f t="shared" si="42"/>
        <v>425</v>
      </c>
      <c r="M83" s="98">
        <f t="shared" si="43"/>
        <v>0</v>
      </c>
      <c r="N83" s="98">
        <f t="shared" si="46"/>
        <v>0</v>
      </c>
      <c r="O83" s="98">
        <f t="shared" si="47"/>
        <v>0</v>
      </c>
      <c r="P83" s="98">
        <f t="shared" si="48"/>
        <v>0</v>
      </c>
      <c r="Q83" s="98">
        <f t="shared" si="49"/>
        <v>0</v>
      </c>
      <c r="R83" s="98">
        <f t="shared" si="50"/>
        <v>0</v>
      </c>
      <c r="S83" s="98">
        <f t="shared" si="51"/>
        <v>0</v>
      </c>
      <c r="T83" s="4"/>
      <c r="U83" s="4"/>
      <c r="V83" s="4"/>
      <c r="W83" s="4"/>
      <c r="X83" s="4"/>
      <c r="Y83" s="106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</row>
    <row r="84" spans="5:43" ht="14.25" x14ac:dyDescent="0.3">
      <c r="E84" s="67" t="s">
        <v>276</v>
      </c>
      <c r="F84" s="67" t="s">
        <v>217</v>
      </c>
      <c r="G84" s="67" t="s">
        <v>775</v>
      </c>
      <c r="H84" s="67" t="s">
        <v>618</v>
      </c>
      <c r="I84" s="104">
        <f t="shared" si="41"/>
        <v>425</v>
      </c>
      <c r="J84" s="98">
        <f t="shared" si="44"/>
        <v>0</v>
      </c>
      <c r="K84" s="98">
        <f t="shared" si="45"/>
        <v>0</v>
      </c>
      <c r="L84" s="98">
        <f t="shared" si="42"/>
        <v>425</v>
      </c>
      <c r="M84" s="98">
        <f t="shared" si="43"/>
        <v>0</v>
      </c>
      <c r="N84" s="98">
        <f t="shared" si="46"/>
        <v>0</v>
      </c>
      <c r="O84" s="98">
        <f t="shared" si="47"/>
        <v>0</v>
      </c>
      <c r="P84" s="98">
        <f t="shared" si="48"/>
        <v>0</v>
      </c>
      <c r="Q84" s="98">
        <f t="shared" si="49"/>
        <v>0</v>
      </c>
      <c r="R84" s="98">
        <f t="shared" si="50"/>
        <v>0</v>
      </c>
      <c r="S84" s="98">
        <f t="shared" si="51"/>
        <v>0</v>
      </c>
      <c r="T84" s="4"/>
      <c r="U84" s="4"/>
      <c r="V84" s="4"/>
      <c r="W84" s="4"/>
      <c r="X84" s="4"/>
      <c r="Y84" s="106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</row>
    <row r="85" spans="5:43" ht="14.25" x14ac:dyDescent="0.3">
      <c r="E85" s="67" t="s">
        <v>276</v>
      </c>
      <c r="F85" s="67" t="s">
        <v>206</v>
      </c>
      <c r="G85" s="67" t="s">
        <v>776</v>
      </c>
      <c r="H85" s="67" t="s">
        <v>618</v>
      </c>
      <c r="I85" s="104">
        <f t="shared" si="41"/>
        <v>425</v>
      </c>
      <c r="J85" s="98">
        <f t="shared" si="44"/>
        <v>0</v>
      </c>
      <c r="K85" s="98">
        <f t="shared" si="45"/>
        <v>0</v>
      </c>
      <c r="L85" s="98">
        <f t="shared" si="42"/>
        <v>425</v>
      </c>
      <c r="M85" s="98">
        <f t="shared" si="43"/>
        <v>0</v>
      </c>
      <c r="N85" s="98">
        <f t="shared" si="46"/>
        <v>0</v>
      </c>
      <c r="O85" s="98">
        <f t="shared" si="47"/>
        <v>0</v>
      </c>
      <c r="P85" s="98">
        <f t="shared" si="48"/>
        <v>0</v>
      </c>
      <c r="Q85" s="98">
        <f t="shared" si="49"/>
        <v>0</v>
      </c>
      <c r="R85" s="98">
        <f t="shared" si="50"/>
        <v>0</v>
      </c>
      <c r="S85" s="98">
        <f t="shared" si="51"/>
        <v>0</v>
      </c>
      <c r="T85" s="4"/>
      <c r="U85" s="4"/>
      <c r="V85" s="4"/>
      <c r="W85" s="4"/>
      <c r="X85" s="4"/>
      <c r="Y85" s="106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</row>
    <row r="86" spans="5:43" ht="14.25" x14ac:dyDescent="0.3">
      <c r="E86" s="67" t="s">
        <v>276</v>
      </c>
      <c r="F86" s="67" t="s">
        <v>219</v>
      </c>
      <c r="G86" s="67" t="s">
        <v>766</v>
      </c>
      <c r="H86" s="67" t="s">
        <v>618</v>
      </c>
      <c r="I86" s="104">
        <f t="shared" si="41"/>
        <v>425</v>
      </c>
      <c r="J86" s="98">
        <f t="shared" si="44"/>
        <v>0</v>
      </c>
      <c r="K86" s="98">
        <f t="shared" si="45"/>
        <v>0</v>
      </c>
      <c r="L86" s="98">
        <f t="shared" si="42"/>
        <v>425</v>
      </c>
      <c r="M86" s="98">
        <f t="shared" si="43"/>
        <v>0</v>
      </c>
      <c r="N86" s="98">
        <f t="shared" si="46"/>
        <v>0</v>
      </c>
      <c r="O86" s="98">
        <f t="shared" si="47"/>
        <v>0</v>
      </c>
      <c r="P86" s="98">
        <f t="shared" si="48"/>
        <v>0</v>
      </c>
      <c r="Q86" s="98">
        <f t="shared" si="49"/>
        <v>0</v>
      </c>
      <c r="R86" s="98">
        <f t="shared" si="50"/>
        <v>0</v>
      </c>
      <c r="S86" s="98">
        <f t="shared" si="51"/>
        <v>0</v>
      </c>
      <c r="T86" s="4"/>
      <c r="U86" s="4"/>
      <c r="V86" s="4"/>
      <c r="W86" s="4"/>
      <c r="X86" s="4"/>
      <c r="Y86" s="106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</row>
    <row r="87" spans="5:43" ht="14.25" x14ac:dyDescent="0.3">
      <c r="E87" s="67" t="s">
        <v>274</v>
      </c>
      <c r="F87" s="67" t="s">
        <v>211</v>
      </c>
      <c r="G87" s="67" t="s">
        <v>768</v>
      </c>
      <c r="H87" s="67" t="s">
        <v>618</v>
      </c>
      <c r="I87" s="104">
        <f t="shared" si="41"/>
        <v>390.66666666666669</v>
      </c>
      <c r="J87" s="98">
        <f t="shared" si="44"/>
        <v>0</v>
      </c>
      <c r="K87" s="98">
        <f t="shared" si="45"/>
        <v>0</v>
      </c>
      <c r="L87" s="98">
        <f t="shared" si="42"/>
        <v>390.66666666666669</v>
      </c>
      <c r="M87" s="98">
        <f t="shared" si="43"/>
        <v>0</v>
      </c>
      <c r="N87" s="98">
        <f t="shared" si="46"/>
        <v>0</v>
      </c>
      <c r="O87" s="98">
        <f t="shared" si="47"/>
        <v>0</v>
      </c>
      <c r="P87" s="98">
        <f t="shared" si="48"/>
        <v>0</v>
      </c>
      <c r="Q87" s="98">
        <f t="shared" si="49"/>
        <v>0</v>
      </c>
      <c r="R87" s="98">
        <f t="shared" si="50"/>
        <v>0</v>
      </c>
      <c r="S87" s="98">
        <f t="shared" si="51"/>
        <v>0</v>
      </c>
      <c r="T87" s="4"/>
      <c r="U87" s="4"/>
      <c r="V87" s="4"/>
      <c r="W87" s="4"/>
      <c r="X87" s="4"/>
      <c r="Y87" s="106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</row>
    <row r="88" spans="5:43" ht="14.25" x14ac:dyDescent="0.3">
      <c r="E88" s="67" t="s">
        <v>274</v>
      </c>
      <c r="F88" s="67" t="s">
        <v>211</v>
      </c>
      <c r="G88" s="67" t="s">
        <v>749</v>
      </c>
      <c r="H88" s="67" t="s">
        <v>618</v>
      </c>
      <c r="I88" s="104">
        <f t="shared" si="41"/>
        <v>390.66666666666669</v>
      </c>
      <c r="J88" s="98">
        <f t="shared" si="44"/>
        <v>0</v>
      </c>
      <c r="K88" s="98">
        <f t="shared" si="45"/>
        <v>0</v>
      </c>
      <c r="L88" s="98">
        <f t="shared" si="42"/>
        <v>390.66666666666669</v>
      </c>
      <c r="M88" s="98">
        <f t="shared" si="43"/>
        <v>0</v>
      </c>
      <c r="N88" s="98">
        <f t="shared" si="46"/>
        <v>0</v>
      </c>
      <c r="O88" s="98">
        <f t="shared" si="47"/>
        <v>0</v>
      </c>
      <c r="P88" s="98">
        <f t="shared" si="48"/>
        <v>0</v>
      </c>
      <c r="Q88" s="98">
        <f t="shared" si="49"/>
        <v>0</v>
      </c>
      <c r="R88" s="98">
        <f t="shared" si="50"/>
        <v>0</v>
      </c>
      <c r="S88" s="98">
        <f t="shared" si="51"/>
        <v>0</v>
      </c>
      <c r="T88" s="4"/>
      <c r="U88" s="4"/>
      <c r="V88" s="4"/>
      <c r="W88" s="4"/>
      <c r="X88" s="4"/>
      <c r="Y88" s="106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</row>
    <row r="89" spans="5:43" ht="14.25" x14ac:dyDescent="0.3">
      <c r="E89" s="67" t="s">
        <v>274</v>
      </c>
      <c r="F89" s="67" t="s">
        <v>211</v>
      </c>
      <c r="G89" s="67" t="s">
        <v>777</v>
      </c>
      <c r="H89" s="67" t="s">
        <v>618</v>
      </c>
      <c r="I89" s="104">
        <f t="shared" si="41"/>
        <v>390.66666666666669</v>
      </c>
      <c r="J89" s="98">
        <f t="shared" si="44"/>
        <v>0</v>
      </c>
      <c r="K89" s="98">
        <f t="shared" si="45"/>
        <v>0</v>
      </c>
      <c r="L89" s="98">
        <f t="shared" si="42"/>
        <v>390.66666666666669</v>
      </c>
      <c r="M89" s="98">
        <f t="shared" si="43"/>
        <v>0</v>
      </c>
      <c r="N89" s="98">
        <f t="shared" si="46"/>
        <v>0</v>
      </c>
      <c r="O89" s="98">
        <f t="shared" si="47"/>
        <v>0</v>
      </c>
      <c r="P89" s="98">
        <f t="shared" si="48"/>
        <v>0</v>
      </c>
      <c r="Q89" s="98">
        <f t="shared" si="49"/>
        <v>0</v>
      </c>
      <c r="R89" s="98">
        <f t="shared" si="50"/>
        <v>0</v>
      </c>
      <c r="S89" s="98">
        <f t="shared" si="51"/>
        <v>0</v>
      </c>
      <c r="T89" s="4"/>
      <c r="U89" s="4"/>
      <c r="V89" s="4"/>
      <c r="W89" s="4"/>
      <c r="X89" s="4"/>
      <c r="Y89" s="106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</row>
    <row r="90" spans="5:43" ht="14.25" x14ac:dyDescent="0.3">
      <c r="E90" s="67" t="s">
        <v>273</v>
      </c>
      <c r="F90" s="67" t="s">
        <v>220</v>
      </c>
      <c r="G90" s="67" t="s">
        <v>778</v>
      </c>
      <c r="H90" s="67" t="s">
        <v>618</v>
      </c>
      <c r="I90" s="104">
        <f t="shared" si="41"/>
        <v>700</v>
      </c>
      <c r="J90" s="98">
        <f t="shared" si="44"/>
        <v>0</v>
      </c>
      <c r="K90" s="98">
        <f t="shared" si="45"/>
        <v>0</v>
      </c>
      <c r="L90" s="98">
        <f t="shared" si="42"/>
        <v>700</v>
      </c>
      <c r="M90" s="98">
        <f t="shared" si="43"/>
        <v>0</v>
      </c>
      <c r="N90" s="98">
        <f t="shared" si="46"/>
        <v>0</v>
      </c>
      <c r="O90" s="98">
        <f t="shared" si="47"/>
        <v>0</v>
      </c>
      <c r="P90" s="98">
        <f t="shared" si="48"/>
        <v>0</v>
      </c>
      <c r="Q90" s="98">
        <f t="shared" si="49"/>
        <v>0</v>
      </c>
      <c r="R90" s="98">
        <f t="shared" si="50"/>
        <v>0</v>
      </c>
      <c r="S90" s="98">
        <f t="shared" si="51"/>
        <v>0</v>
      </c>
      <c r="T90" s="4"/>
      <c r="U90" s="4"/>
      <c r="V90" s="4"/>
      <c r="W90" s="4"/>
      <c r="X90" s="4"/>
      <c r="Y90" s="106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</row>
    <row r="91" spans="5:43" ht="14.25" x14ac:dyDescent="0.3">
      <c r="E91" s="67" t="s">
        <v>273</v>
      </c>
      <c r="F91" s="67" t="s">
        <v>220</v>
      </c>
      <c r="G91" s="67" t="s">
        <v>779</v>
      </c>
      <c r="H91" s="67" t="s">
        <v>618</v>
      </c>
      <c r="I91" s="104">
        <f t="shared" si="41"/>
        <v>700</v>
      </c>
      <c r="J91" s="98">
        <f t="shared" si="44"/>
        <v>0</v>
      </c>
      <c r="K91" s="98">
        <f t="shared" si="45"/>
        <v>0</v>
      </c>
      <c r="L91" s="98">
        <f t="shared" si="42"/>
        <v>700</v>
      </c>
      <c r="M91" s="98">
        <f t="shared" si="43"/>
        <v>0</v>
      </c>
      <c r="N91" s="98">
        <f t="shared" si="46"/>
        <v>0</v>
      </c>
      <c r="O91" s="98">
        <f t="shared" si="47"/>
        <v>0</v>
      </c>
      <c r="P91" s="98">
        <f t="shared" si="48"/>
        <v>0</v>
      </c>
      <c r="Q91" s="98">
        <f t="shared" si="49"/>
        <v>0</v>
      </c>
      <c r="R91" s="98">
        <f t="shared" si="50"/>
        <v>0</v>
      </c>
      <c r="S91" s="98">
        <f t="shared" si="51"/>
        <v>0</v>
      </c>
      <c r="T91" s="4"/>
      <c r="U91" s="4"/>
      <c r="V91" s="4"/>
      <c r="W91" s="4"/>
      <c r="X91" s="4"/>
      <c r="Y91" s="106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</row>
    <row r="92" spans="5:43" ht="14.25" x14ac:dyDescent="0.3">
      <c r="E92" s="67" t="s">
        <v>269</v>
      </c>
      <c r="F92" s="67" t="s">
        <v>194</v>
      </c>
      <c r="G92" s="67" t="s">
        <v>751</v>
      </c>
      <c r="H92" s="67" t="s">
        <v>780</v>
      </c>
      <c r="I92" s="104">
        <f t="shared" si="41"/>
        <v>666.66666666666663</v>
      </c>
      <c r="J92" s="98">
        <f t="shared" si="44"/>
        <v>0</v>
      </c>
      <c r="K92" s="98">
        <f t="shared" si="45"/>
        <v>0</v>
      </c>
      <c r="L92" s="98">
        <f t="shared" si="42"/>
        <v>0</v>
      </c>
      <c r="M92" s="98">
        <f t="shared" si="43"/>
        <v>666.66666666666663</v>
      </c>
      <c r="N92" s="98">
        <f t="shared" si="46"/>
        <v>0</v>
      </c>
      <c r="O92" s="98">
        <f t="shared" si="47"/>
        <v>0</v>
      </c>
      <c r="P92" s="98">
        <f t="shared" si="48"/>
        <v>0</v>
      </c>
      <c r="Q92" s="98">
        <f t="shared" si="49"/>
        <v>0</v>
      </c>
      <c r="R92" s="98">
        <f t="shared" si="50"/>
        <v>0</v>
      </c>
      <c r="S92" s="98">
        <f t="shared" si="51"/>
        <v>0</v>
      </c>
      <c r="T92" s="4"/>
      <c r="U92" s="4"/>
      <c r="V92" s="4"/>
      <c r="W92" s="4"/>
      <c r="X92" s="4"/>
      <c r="Y92" s="106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</row>
    <row r="93" spans="5:43" ht="14.25" x14ac:dyDescent="0.3">
      <c r="E93" s="67" t="s">
        <v>269</v>
      </c>
      <c r="F93" s="67" t="s">
        <v>205</v>
      </c>
      <c r="G93" s="67" t="s">
        <v>771</v>
      </c>
      <c r="H93" s="67" t="s">
        <v>780</v>
      </c>
      <c r="I93" s="104">
        <f t="shared" si="41"/>
        <v>666.66666666666663</v>
      </c>
      <c r="J93" s="98">
        <f t="shared" si="44"/>
        <v>0</v>
      </c>
      <c r="K93" s="98">
        <f t="shared" si="45"/>
        <v>0</v>
      </c>
      <c r="L93" s="98">
        <f t="shared" si="42"/>
        <v>0</v>
      </c>
      <c r="M93" s="98">
        <f t="shared" si="43"/>
        <v>666.66666666666663</v>
      </c>
      <c r="N93" s="98">
        <f t="shared" si="46"/>
        <v>0</v>
      </c>
      <c r="O93" s="98">
        <f t="shared" si="47"/>
        <v>0</v>
      </c>
      <c r="P93" s="98">
        <f t="shared" si="48"/>
        <v>0</v>
      </c>
      <c r="Q93" s="98">
        <f t="shared" si="49"/>
        <v>0</v>
      </c>
      <c r="R93" s="98">
        <f t="shared" si="50"/>
        <v>0</v>
      </c>
      <c r="S93" s="98">
        <f t="shared" si="51"/>
        <v>0</v>
      </c>
      <c r="T93" s="4"/>
      <c r="U93" s="4"/>
      <c r="V93" s="4"/>
      <c r="W93" s="4"/>
      <c r="X93" s="4"/>
      <c r="Y93" s="106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</row>
    <row r="94" spans="5:43" ht="14.25" x14ac:dyDescent="0.3">
      <c r="E94" s="67" t="s">
        <v>269</v>
      </c>
      <c r="F94" s="67" t="s">
        <v>200</v>
      </c>
      <c r="G94" s="67" t="s">
        <v>761</v>
      </c>
      <c r="H94" s="67" t="s">
        <v>780</v>
      </c>
      <c r="I94" s="104">
        <f t="shared" si="41"/>
        <v>666.66666666666663</v>
      </c>
      <c r="J94" s="98">
        <f t="shared" si="44"/>
        <v>0</v>
      </c>
      <c r="K94" s="98">
        <f t="shared" si="45"/>
        <v>0</v>
      </c>
      <c r="L94" s="98">
        <f t="shared" si="42"/>
        <v>0</v>
      </c>
      <c r="M94" s="98">
        <f t="shared" si="43"/>
        <v>666.66666666666663</v>
      </c>
      <c r="N94" s="98">
        <f t="shared" si="46"/>
        <v>0</v>
      </c>
      <c r="O94" s="98">
        <f t="shared" si="47"/>
        <v>0</v>
      </c>
      <c r="P94" s="98">
        <f t="shared" si="48"/>
        <v>0</v>
      </c>
      <c r="Q94" s="98">
        <f t="shared" si="49"/>
        <v>0</v>
      </c>
      <c r="R94" s="98">
        <f t="shared" si="50"/>
        <v>0</v>
      </c>
      <c r="S94" s="98">
        <f t="shared" si="51"/>
        <v>0</v>
      </c>
      <c r="T94" s="4"/>
      <c r="U94" s="4"/>
      <c r="V94" s="4"/>
      <c r="W94" s="4"/>
      <c r="X94" s="4"/>
      <c r="Y94" s="106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</row>
    <row r="95" spans="5:43" ht="14.25" x14ac:dyDescent="0.3">
      <c r="E95" s="67" t="s">
        <v>731</v>
      </c>
      <c r="F95" s="108" t="s">
        <v>733</v>
      </c>
      <c r="G95" s="67" t="s">
        <v>734</v>
      </c>
      <c r="H95" s="67" t="s">
        <v>780</v>
      </c>
      <c r="I95" s="104">
        <f t="shared" si="41"/>
        <v>450</v>
      </c>
      <c r="J95" s="98">
        <f t="shared" si="44"/>
        <v>0</v>
      </c>
      <c r="K95" s="98">
        <f t="shared" si="45"/>
        <v>0</v>
      </c>
      <c r="L95" s="98">
        <f t="shared" si="42"/>
        <v>0</v>
      </c>
      <c r="M95" s="98">
        <f t="shared" si="43"/>
        <v>450</v>
      </c>
      <c r="N95" s="98">
        <f t="shared" si="46"/>
        <v>0</v>
      </c>
      <c r="O95" s="98">
        <f t="shared" si="47"/>
        <v>0</v>
      </c>
      <c r="P95" s="98">
        <f t="shared" si="48"/>
        <v>0</v>
      </c>
      <c r="Q95" s="98">
        <f t="shared" si="49"/>
        <v>0</v>
      </c>
      <c r="R95" s="98">
        <f t="shared" si="50"/>
        <v>0</v>
      </c>
      <c r="S95" s="98">
        <f t="shared" si="51"/>
        <v>0</v>
      </c>
      <c r="T95" s="4"/>
      <c r="U95" s="4"/>
      <c r="V95" s="4"/>
      <c r="W95" s="4"/>
      <c r="X95" s="4"/>
      <c r="Y95" s="106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</row>
    <row r="96" spans="5:43" ht="14.25" x14ac:dyDescent="0.3">
      <c r="E96" s="67" t="s">
        <v>731</v>
      </c>
      <c r="F96" s="67" t="s">
        <v>214</v>
      </c>
      <c r="G96" s="67" t="s">
        <v>735</v>
      </c>
      <c r="H96" s="67" t="s">
        <v>780</v>
      </c>
      <c r="I96" s="104">
        <f t="shared" si="41"/>
        <v>450</v>
      </c>
      <c r="J96" s="98">
        <f t="shared" si="44"/>
        <v>0</v>
      </c>
      <c r="K96" s="98">
        <f t="shared" si="45"/>
        <v>0</v>
      </c>
      <c r="L96" s="98">
        <f t="shared" si="42"/>
        <v>0</v>
      </c>
      <c r="M96" s="98">
        <f t="shared" si="43"/>
        <v>450</v>
      </c>
      <c r="N96" s="98">
        <f t="shared" si="46"/>
        <v>0</v>
      </c>
      <c r="O96" s="98">
        <f t="shared" si="47"/>
        <v>0</v>
      </c>
      <c r="P96" s="98">
        <f t="shared" si="48"/>
        <v>0</v>
      </c>
      <c r="Q96" s="98">
        <f t="shared" si="49"/>
        <v>0</v>
      </c>
      <c r="R96" s="98">
        <f t="shared" si="50"/>
        <v>0</v>
      </c>
      <c r="S96" s="98">
        <f t="shared" si="51"/>
        <v>0</v>
      </c>
      <c r="T96" s="4"/>
      <c r="U96" s="4"/>
      <c r="V96" s="4"/>
      <c r="W96" s="4"/>
      <c r="X96" s="4"/>
      <c r="Y96" s="106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</row>
    <row r="97" spans="5:43" ht="14.25" x14ac:dyDescent="0.3">
      <c r="E97" s="67" t="s">
        <v>731</v>
      </c>
      <c r="F97" s="67" t="s">
        <v>209</v>
      </c>
      <c r="G97" s="67" t="s">
        <v>518</v>
      </c>
      <c r="H97" s="67" t="s">
        <v>780</v>
      </c>
      <c r="I97" s="104">
        <f t="shared" si="41"/>
        <v>450</v>
      </c>
      <c r="J97" s="98">
        <f t="shared" si="44"/>
        <v>0</v>
      </c>
      <c r="K97" s="98">
        <f t="shared" si="45"/>
        <v>0</v>
      </c>
      <c r="L97" s="98">
        <f t="shared" si="42"/>
        <v>0</v>
      </c>
      <c r="M97" s="98">
        <f t="shared" si="43"/>
        <v>450</v>
      </c>
      <c r="N97" s="98">
        <f t="shared" si="46"/>
        <v>0</v>
      </c>
      <c r="O97" s="98">
        <f t="shared" si="47"/>
        <v>0</v>
      </c>
      <c r="P97" s="98">
        <f t="shared" si="48"/>
        <v>0</v>
      </c>
      <c r="Q97" s="98">
        <f t="shared" si="49"/>
        <v>0</v>
      </c>
      <c r="R97" s="98">
        <f t="shared" si="50"/>
        <v>0</v>
      </c>
      <c r="S97" s="98">
        <f t="shared" si="51"/>
        <v>0</v>
      </c>
      <c r="T97" s="4"/>
      <c r="U97" s="4"/>
      <c r="V97" s="4"/>
      <c r="W97" s="4"/>
      <c r="X97" s="4"/>
      <c r="Y97" s="106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</row>
    <row r="98" spans="5:43" ht="14.25" x14ac:dyDescent="0.3">
      <c r="E98" s="67" t="s">
        <v>731</v>
      </c>
      <c r="F98" s="108" t="s">
        <v>733</v>
      </c>
      <c r="G98" s="67" t="s">
        <v>753</v>
      </c>
      <c r="H98" s="67" t="s">
        <v>780</v>
      </c>
      <c r="I98" s="104">
        <f t="shared" si="41"/>
        <v>450</v>
      </c>
      <c r="J98" s="98">
        <f t="shared" si="44"/>
        <v>0</v>
      </c>
      <c r="K98" s="98">
        <f t="shared" si="45"/>
        <v>0</v>
      </c>
      <c r="L98" s="98">
        <f t="shared" si="42"/>
        <v>0</v>
      </c>
      <c r="M98" s="98">
        <f t="shared" si="43"/>
        <v>450</v>
      </c>
      <c r="N98" s="98">
        <f t="shared" si="46"/>
        <v>0</v>
      </c>
      <c r="O98" s="98">
        <f t="shared" si="47"/>
        <v>0</v>
      </c>
      <c r="P98" s="98">
        <f t="shared" si="48"/>
        <v>0</v>
      </c>
      <c r="Q98" s="98">
        <f t="shared" si="49"/>
        <v>0</v>
      </c>
      <c r="R98" s="98">
        <f t="shared" si="50"/>
        <v>0</v>
      </c>
      <c r="S98" s="98">
        <f t="shared" si="51"/>
        <v>0</v>
      </c>
      <c r="T98" s="4"/>
      <c r="U98" s="4"/>
      <c r="V98" s="4"/>
      <c r="W98" s="4"/>
      <c r="X98" s="4"/>
      <c r="Y98" s="106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</row>
    <row r="99" spans="5:43" ht="14.25" x14ac:dyDescent="0.3">
      <c r="E99" s="67" t="s">
        <v>270</v>
      </c>
      <c r="F99" s="67" t="s">
        <v>210</v>
      </c>
      <c r="G99" s="67" t="s">
        <v>738</v>
      </c>
      <c r="H99" s="67" t="s">
        <v>780</v>
      </c>
      <c r="I99" s="104">
        <f t="shared" si="41"/>
        <v>566.66666666666663</v>
      </c>
      <c r="J99" s="98">
        <f t="shared" si="44"/>
        <v>0</v>
      </c>
      <c r="K99" s="98">
        <f t="shared" si="45"/>
        <v>0</v>
      </c>
      <c r="L99" s="98">
        <f t="shared" si="42"/>
        <v>0</v>
      </c>
      <c r="M99" s="98">
        <f t="shared" si="43"/>
        <v>566.66666666666663</v>
      </c>
      <c r="N99" s="98">
        <f t="shared" si="46"/>
        <v>0</v>
      </c>
      <c r="O99" s="98">
        <f t="shared" si="47"/>
        <v>0</v>
      </c>
      <c r="P99" s="98">
        <f t="shared" si="48"/>
        <v>0</v>
      </c>
      <c r="Q99" s="98">
        <f t="shared" si="49"/>
        <v>0</v>
      </c>
      <c r="R99" s="98">
        <f t="shared" si="50"/>
        <v>0</v>
      </c>
      <c r="S99" s="98">
        <f t="shared" si="51"/>
        <v>0</v>
      </c>
      <c r="T99" s="4"/>
      <c r="U99" s="4"/>
      <c r="V99" s="4"/>
      <c r="W99" s="4"/>
      <c r="X99" s="4"/>
      <c r="Y99" s="106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</row>
    <row r="100" spans="5:43" ht="14.25" x14ac:dyDescent="0.3">
      <c r="E100" s="67" t="s">
        <v>270</v>
      </c>
      <c r="F100" s="67" t="s">
        <v>210</v>
      </c>
      <c r="G100" s="67" t="s">
        <v>772</v>
      </c>
      <c r="H100" s="67" t="s">
        <v>780</v>
      </c>
      <c r="I100" s="104">
        <f t="shared" si="41"/>
        <v>566.66666666666663</v>
      </c>
      <c r="J100" s="98">
        <f t="shared" si="44"/>
        <v>0</v>
      </c>
      <c r="K100" s="98">
        <f t="shared" si="45"/>
        <v>0</v>
      </c>
      <c r="L100" s="98">
        <f t="shared" si="42"/>
        <v>0</v>
      </c>
      <c r="M100" s="98">
        <f t="shared" si="43"/>
        <v>566.66666666666663</v>
      </c>
      <c r="N100" s="98">
        <f t="shared" si="46"/>
        <v>0</v>
      </c>
      <c r="O100" s="98">
        <f t="shared" si="47"/>
        <v>0</v>
      </c>
      <c r="P100" s="98">
        <f t="shared" si="48"/>
        <v>0</v>
      </c>
      <c r="Q100" s="98">
        <f t="shared" si="49"/>
        <v>0</v>
      </c>
      <c r="R100" s="98">
        <f t="shared" si="50"/>
        <v>0</v>
      </c>
      <c r="S100" s="98">
        <f t="shared" si="51"/>
        <v>0</v>
      </c>
      <c r="T100" s="4"/>
      <c r="U100" s="4"/>
      <c r="V100" s="4"/>
      <c r="W100" s="4"/>
      <c r="X100" s="4"/>
      <c r="Y100" s="106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</row>
    <row r="101" spans="5:43" ht="14.25" x14ac:dyDescent="0.3">
      <c r="E101" s="67" t="s">
        <v>270</v>
      </c>
      <c r="F101" s="67" t="s">
        <v>194</v>
      </c>
      <c r="G101" s="67" t="s">
        <v>747</v>
      </c>
      <c r="H101" s="67" t="s">
        <v>780</v>
      </c>
      <c r="I101" s="104">
        <f t="shared" si="41"/>
        <v>566.66666666666663</v>
      </c>
      <c r="J101" s="98">
        <f t="shared" si="44"/>
        <v>0</v>
      </c>
      <c r="K101" s="98">
        <f t="shared" si="45"/>
        <v>0</v>
      </c>
      <c r="L101" s="98">
        <f t="shared" si="42"/>
        <v>0</v>
      </c>
      <c r="M101" s="98">
        <f t="shared" si="43"/>
        <v>566.66666666666663</v>
      </c>
      <c r="N101" s="98">
        <f t="shared" si="46"/>
        <v>0</v>
      </c>
      <c r="O101" s="98">
        <f t="shared" si="47"/>
        <v>0</v>
      </c>
      <c r="P101" s="98">
        <f t="shared" si="48"/>
        <v>0</v>
      </c>
      <c r="Q101" s="98">
        <f t="shared" si="49"/>
        <v>0</v>
      </c>
      <c r="R101" s="98">
        <f t="shared" si="50"/>
        <v>0</v>
      </c>
      <c r="S101" s="98">
        <f t="shared" si="51"/>
        <v>0</v>
      </c>
      <c r="T101" s="4"/>
      <c r="U101" s="4"/>
      <c r="V101" s="4"/>
      <c r="W101" s="4"/>
      <c r="X101" s="4"/>
      <c r="Y101" s="106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</row>
    <row r="102" spans="5:43" ht="14.25" x14ac:dyDescent="0.3">
      <c r="E102" s="67" t="s">
        <v>268</v>
      </c>
      <c r="F102" s="67" t="s">
        <v>218</v>
      </c>
      <c r="G102" s="67" t="s">
        <v>756</v>
      </c>
      <c r="H102" s="67" t="s">
        <v>780</v>
      </c>
      <c r="I102" s="104">
        <f t="shared" si="41"/>
        <v>440</v>
      </c>
      <c r="J102" s="98">
        <f t="shared" si="44"/>
        <v>0</v>
      </c>
      <c r="K102" s="98">
        <f t="shared" si="45"/>
        <v>0</v>
      </c>
      <c r="L102" s="98">
        <f t="shared" si="42"/>
        <v>0</v>
      </c>
      <c r="M102" s="98">
        <f t="shared" si="43"/>
        <v>440</v>
      </c>
      <c r="N102" s="98">
        <f t="shared" si="46"/>
        <v>0</v>
      </c>
      <c r="O102" s="98">
        <f t="shared" si="47"/>
        <v>0</v>
      </c>
      <c r="P102" s="98">
        <f t="shared" si="48"/>
        <v>0</v>
      </c>
      <c r="Q102" s="98">
        <f t="shared" si="49"/>
        <v>0</v>
      </c>
      <c r="R102" s="98">
        <f t="shared" si="50"/>
        <v>0</v>
      </c>
      <c r="S102" s="98">
        <f t="shared" si="51"/>
        <v>0</v>
      </c>
      <c r="T102" s="4"/>
      <c r="U102" s="4"/>
      <c r="V102" s="4"/>
      <c r="W102" s="4"/>
      <c r="X102" s="4"/>
      <c r="Y102" s="106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</row>
    <row r="103" spans="5:43" ht="14.25" x14ac:dyDescent="0.3">
      <c r="E103" s="67" t="s">
        <v>268</v>
      </c>
      <c r="F103" s="67" t="s">
        <v>218</v>
      </c>
      <c r="G103" s="67" t="s">
        <v>757</v>
      </c>
      <c r="H103" s="67" t="s">
        <v>780</v>
      </c>
      <c r="I103" s="104">
        <f t="shared" si="41"/>
        <v>440</v>
      </c>
      <c r="J103" s="98">
        <f t="shared" si="44"/>
        <v>0</v>
      </c>
      <c r="K103" s="98">
        <f t="shared" si="45"/>
        <v>0</v>
      </c>
      <c r="L103" s="98">
        <f t="shared" si="42"/>
        <v>0</v>
      </c>
      <c r="M103" s="98">
        <f t="shared" si="43"/>
        <v>440</v>
      </c>
      <c r="N103" s="98">
        <f t="shared" si="46"/>
        <v>0</v>
      </c>
      <c r="O103" s="98">
        <f t="shared" si="47"/>
        <v>0</v>
      </c>
      <c r="P103" s="98">
        <f t="shared" si="48"/>
        <v>0</v>
      </c>
      <c r="Q103" s="98">
        <f t="shared" si="49"/>
        <v>0</v>
      </c>
      <c r="R103" s="98">
        <f t="shared" si="50"/>
        <v>0</v>
      </c>
      <c r="S103" s="98">
        <f t="shared" si="51"/>
        <v>0</v>
      </c>
      <c r="T103" s="4"/>
      <c r="U103" s="4"/>
      <c r="V103" s="4"/>
      <c r="W103" s="4"/>
      <c r="X103" s="4"/>
      <c r="Y103" s="106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</row>
    <row r="104" spans="5:43" ht="14.25" x14ac:dyDescent="0.3">
      <c r="E104" s="67" t="s">
        <v>271</v>
      </c>
      <c r="F104" s="67" t="s">
        <v>201</v>
      </c>
      <c r="G104" s="67" t="s">
        <v>758</v>
      </c>
      <c r="H104" s="67" t="s">
        <v>780</v>
      </c>
      <c r="I104" s="104">
        <f t="shared" si="41"/>
        <v>825</v>
      </c>
      <c r="J104" s="98">
        <f t="shared" si="44"/>
        <v>0</v>
      </c>
      <c r="K104" s="98">
        <f t="shared" si="45"/>
        <v>0</v>
      </c>
      <c r="L104" s="98">
        <f t="shared" si="42"/>
        <v>0</v>
      </c>
      <c r="M104" s="98">
        <f t="shared" si="43"/>
        <v>825</v>
      </c>
      <c r="N104" s="98">
        <f t="shared" si="46"/>
        <v>0</v>
      </c>
      <c r="O104" s="98">
        <f t="shared" si="47"/>
        <v>0</v>
      </c>
      <c r="P104" s="98">
        <f t="shared" si="48"/>
        <v>0</v>
      </c>
      <c r="Q104" s="98">
        <f t="shared" si="49"/>
        <v>0</v>
      </c>
      <c r="R104" s="98">
        <f t="shared" si="50"/>
        <v>0</v>
      </c>
      <c r="S104" s="98">
        <f t="shared" si="51"/>
        <v>0</v>
      </c>
      <c r="T104" s="4"/>
      <c r="U104" s="4"/>
      <c r="V104" s="4"/>
      <c r="W104" s="4"/>
      <c r="X104" s="4"/>
      <c r="Y104" s="106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</row>
    <row r="105" spans="5:43" ht="14.25" x14ac:dyDescent="0.3">
      <c r="E105" s="67" t="s">
        <v>271</v>
      </c>
      <c r="F105" s="67" t="s">
        <v>201</v>
      </c>
      <c r="G105" s="67" t="s">
        <v>746</v>
      </c>
      <c r="H105" s="67" t="s">
        <v>780</v>
      </c>
      <c r="I105" s="104">
        <f t="shared" si="41"/>
        <v>825</v>
      </c>
      <c r="J105" s="98">
        <f t="shared" si="44"/>
        <v>0</v>
      </c>
      <c r="K105" s="98">
        <f t="shared" si="45"/>
        <v>0</v>
      </c>
      <c r="L105" s="98">
        <f t="shared" si="42"/>
        <v>0</v>
      </c>
      <c r="M105" s="98">
        <f t="shared" si="43"/>
        <v>825</v>
      </c>
      <c r="N105" s="98">
        <f t="shared" si="46"/>
        <v>0</v>
      </c>
      <c r="O105" s="98">
        <f t="shared" si="47"/>
        <v>0</v>
      </c>
      <c r="P105" s="98">
        <f t="shared" si="48"/>
        <v>0</v>
      </c>
      <c r="Q105" s="98">
        <f t="shared" si="49"/>
        <v>0</v>
      </c>
      <c r="R105" s="98">
        <f t="shared" si="50"/>
        <v>0</v>
      </c>
      <c r="S105" s="98">
        <f t="shared" si="51"/>
        <v>0</v>
      </c>
      <c r="T105" s="4"/>
      <c r="U105" s="4"/>
      <c r="V105" s="4"/>
      <c r="W105" s="4"/>
      <c r="X105" s="4"/>
      <c r="Y105" s="106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</row>
    <row r="106" spans="5:43" ht="14.25" x14ac:dyDescent="0.3">
      <c r="E106" s="67" t="s">
        <v>275</v>
      </c>
      <c r="F106" s="67" t="s">
        <v>216</v>
      </c>
      <c r="G106" s="67" t="s">
        <v>770</v>
      </c>
      <c r="H106" s="67" t="s">
        <v>780</v>
      </c>
      <c r="I106" s="104">
        <f t="shared" si="41"/>
        <v>2400</v>
      </c>
      <c r="J106" s="98">
        <f t="shared" si="44"/>
        <v>0</v>
      </c>
      <c r="K106" s="98">
        <f t="shared" si="45"/>
        <v>0</v>
      </c>
      <c r="L106" s="98">
        <f t="shared" si="42"/>
        <v>0</v>
      </c>
      <c r="M106" s="98">
        <f t="shared" si="43"/>
        <v>2400</v>
      </c>
      <c r="N106" s="98">
        <f t="shared" si="46"/>
        <v>0</v>
      </c>
      <c r="O106" s="98">
        <f t="shared" si="47"/>
        <v>0</v>
      </c>
      <c r="P106" s="98">
        <f t="shared" si="48"/>
        <v>0</v>
      </c>
      <c r="Q106" s="98">
        <f t="shared" si="49"/>
        <v>0</v>
      </c>
      <c r="R106" s="98">
        <f t="shared" si="50"/>
        <v>0</v>
      </c>
      <c r="S106" s="98">
        <f t="shared" si="51"/>
        <v>0</v>
      </c>
      <c r="T106" s="4"/>
      <c r="U106" s="4"/>
      <c r="V106" s="4"/>
      <c r="W106" s="4"/>
      <c r="X106" s="4"/>
      <c r="Y106" s="106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</row>
    <row r="107" spans="5:43" ht="14.25" x14ac:dyDescent="0.3">
      <c r="T107" s="4"/>
      <c r="U107" s="4"/>
      <c r="V107" s="4"/>
      <c r="W107" s="4"/>
      <c r="X107" s="4"/>
      <c r="Y107" s="106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</row>
    <row r="108" spans="5:43" ht="14.25" x14ac:dyDescent="0.3">
      <c r="T108" s="4"/>
      <c r="U108" s="4"/>
      <c r="V108" s="4"/>
      <c r="W108" s="4"/>
      <c r="X108" s="4"/>
      <c r="Y108" s="106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</row>
    <row r="109" spans="5:43" ht="14.25" x14ac:dyDescent="0.3">
      <c r="T109" s="4"/>
      <c r="U109" s="4"/>
      <c r="V109" s="4"/>
      <c r="W109" s="4"/>
      <c r="X109" s="4"/>
      <c r="Y109" s="106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</row>
    <row r="110" spans="5:43" ht="14.25" x14ac:dyDescent="0.3">
      <c r="T110" s="4"/>
      <c r="U110" s="4"/>
      <c r="V110" s="4"/>
      <c r="W110" s="4"/>
      <c r="X110" s="4"/>
      <c r="Y110" s="106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</row>
    <row r="111" spans="5:43" ht="14.25" x14ac:dyDescent="0.3">
      <c r="T111" s="4"/>
      <c r="U111" s="4"/>
      <c r="V111" s="4"/>
      <c r="W111" s="4"/>
      <c r="X111" s="4"/>
      <c r="Y111" s="106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</row>
    <row r="112" spans="5:43" ht="14.25" x14ac:dyDescent="0.3">
      <c r="T112" s="4"/>
      <c r="U112" s="4"/>
      <c r="V112" s="4"/>
      <c r="W112" s="4"/>
      <c r="X112" s="4"/>
      <c r="Y112" s="106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</row>
    <row r="113" spans="20:43" ht="14.25" x14ac:dyDescent="0.3">
      <c r="T113" s="4"/>
      <c r="U113" s="4"/>
      <c r="V113" s="4"/>
      <c r="W113" s="4"/>
      <c r="X113" s="4"/>
      <c r="Y113" s="106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</row>
    <row r="114" spans="20:43" ht="14.25" x14ac:dyDescent="0.3">
      <c r="T114" s="4"/>
      <c r="U114" s="4"/>
      <c r="V114" s="4"/>
      <c r="W114" s="4"/>
      <c r="X114" s="4"/>
      <c r="Y114" s="106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</row>
    <row r="115" spans="20:43" ht="14.25" x14ac:dyDescent="0.3">
      <c r="T115" s="4"/>
      <c r="U115" s="4"/>
      <c r="V115" s="4"/>
      <c r="W115" s="4"/>
      <c r="X115" s="4"/>
      <c r="Y115" s="106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</row>
    <row r="116" spans="20:43" ht="14.25" x14ac:dyDescent="0.3">
      <c r="T116" s="4"/>
      <c r="U116" s="4"/>
      <c r="V116" s="4"/>
      <c r="W116" s="4"/>
      <c r="X116" s="4"/>
      <c r="Y116" s="106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</row>
    <row r="117" spans="20:43" ht="14.25" x14ac:dyDescent="0.3">
      <c r="T117" s="4"/>
      <c r="U117" s="4"/>
      <c r="V117" s="4"/>
      <c r="W117" s="4"/>
      <c r="X117" s="4"/>
      <c r="Y117" s="106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</row>
    <row r="118" spans="20:43" ht="14.25" x14ac:dyDescent="0.3">
      <c r="T118" s="4"/>
      <c r="U118" s="4"/>
      <c r="V118" s="4"/>
      <c r="W118" s="4"/>
      <c r="X118" s="4"/>
      <c r="Y118" s="106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</row>
    <row r="119" spans="20:43" ht="14.25" x14ac:dyDescent="0.3">
      <c r="T119" s="4"/>
      <c r="U119" s="4"/>
      <c r="V119" s="4"/>
      <c r="W119" s="4"/>
      <c r="X119" s="4"/>
      <c r="Y119" s="106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</row>
    <row r="120" spans="20:43" ht="14.25" x14ac:dyDescent="0.3">
      <c r="T120" s="4"/>
      <c r="U120" s="4"/>
      <c r="V120" s="4"/>
      <c r="W120" s="4"/>
      <c r="X120" s="4"/>
      <c r="Y120" s="106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</row>
    <row r="121" spans="20:43" ht="14.25" x14ac:dyDescent="0.3">
      <c r="T121" s="4"/>
      <c r="U121" s="4"/>
      <c r="V121" s="4"/>
      <c r="W121" s="4"/>
      <c r="X121" s="4"/>
      <c r="Y121" s="106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</row>
    <row r="122" spans="20:43" ht="14.25" x14ac:dyDescent="0.3">
      <c r="T122" s="4"/>
      <c r="U122" s="4"/>
      <c r="V122" s="4"/>
      <c r="W122" s="4"/>
      <c r="X122" s="4"/>
      <c r="Y122" s="106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</row>
    <row r="123" spans="20:43" ht="14.25" x14ac:dyDescent="0.3">
      <c r="T123" s="4"/>
      <c r="U123" s="4"/>
      <c r="V123" s="4"/>
      <c r="W123" s="4"/>
      <c r="X123" s="4"/>
      <c r="Y123" s="106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</row>
    <row r="124" spans="20:43" ht="14.25" x14ac:dyDescent="0.3">
      <c r="T124" s="4"/>
      <c r="U124" s="4"/>
      <c r="V124" s="4"/>
      <c r="W124" s="4"/>
      <c r="X124" s="4"/>
      <c r="Y124" s="106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</row>
    <row r="125" spans="20:43" ht="14.25" x14ac:dyDescent="0.3">
      <c r="T125" s="4"/>
      <c r="U125" s="4"/>
      <c r="V125" s="4"/>
      <c r="W125" s="4"/>
      <c r="X125" s="4"/>
      <c r="Y125" s="106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</row>
    <row r="126" spans="20:43" ht="14.25" x14ac:dyDescent="0.3">
      <c r="T126" s="4"/>
      <c r="U126" s="4"/>
      <c r="V126" s="4"/>
      <c r="W126" s="4"/>
      <c r="X126" s="4"/>
      <c r="Y126" s="106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</row>
    <row r="127" spans="20:43" ht="14.25" x14ac:dyDescent="0.3">
      <c r="T127" s="4"/>
      <c r="U127" s="4"/>
      <c r="V127" s="4"/>
      <c r="W127" s="4"/>
      <c r="X127" s="4"/>
      <c r="Y127" s="106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</row>
    <row r="128" spans="20:43" ht="14.25" x14ac:dyDescent="0.3">
      <c r="T128" s="4"/>
      <c r="U128" s="4"/>
      <c r="V128" s="4"/>
      <c r="W128" s="4"/>
      <c r="X128" s="4"/>
      <c r="Y128" s="106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</row>
    <row r="129" spans="20:43" ht="14.25" x14ac:dyDescent="0.3">
      <c r="T129" s="4"/>
      <c r="U129" s="4"/>
      <c r="V129" s="4"/>
      <c r="W129" s="4"/>
      <c r="X129" s="4"/>
      <c r="Y129" s="106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</row>
    <row r="130" spans="20:43" ht="14.25" x14ac:dyDescent="0.3">
      <c r="T130" s="4"/>
      <c r="U130" s="4"/>
      <c r="V130" s="4"/>
      <c r="W130" s="4"/>
      <c r="X130" s="4"/>
      <c r="Y130" s="106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</row>
    <row r="131" spans="20:43" ht="14.25" x14ac:dyDescent="0.3">
      <c r="T131" s="4"/>
      <c r="U131" s="4"/>
      <c r="V131" s="4"/>
      <c r="W131" s="4"/>
      <c r="X131" s="4"/>
      <c r="Y131" s="106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</row>
    <row r="132" spans="20:43" ht="14.25" x14ac:dyDescent="0.3">
      <c r="T132" s="4"/>
      <c r="U132" s="4"/>
      <c r="V132" s="4"/>
      <c r="W132" s="4"/>
      <c r="X132" s="4"/>
      <c r="Y132" s="106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</row>
    <row r="133" spans="20:43" ht="14.25" x14ac:dyDescent="0.3">
      <c r="T133" s="4"/>
      <c r="U133" s="4"/>
      <c r="V133" s="4"/>
      <c r="W133" s="4"/>
      <c r="X133" s="4"/>
      <c r="Y133" s="106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</row>
    <row r="134" spans="20:43" ht="14.25" x14ac:dyDescent="0.3">
      <c r="T134" s="4"/>
      <c r="U134" s="4"/>
      <c r="V134" s="4"/>
      <c r="W134" s="4"/>
      <c r="X134" s="4"/>
      <c r="Y134" s="106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</row>
    <row r="135" spans="20:43" ht="14.25" x14ac:dyDescent="0.3">
      <c r="T135" s="4"/>
      <c r="U135" s="4"/>
      <c r="V135" s="4"/>
      <c r="W135" s="4"/>
      <c r="X135" s="4"/>
      <c r="Y135" s="106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</row>
    <row r="136" spans="20:43" ht="14.25" x14ac:dyDescent="0.3">
      <c r="T136" s="4"/>
      <c r="U136" s="4"/>
      <c r="V136" s="4"/>
      <c r="W136" s="4"/>
      <c r="X136" s="4"/>
      <c r="Y136" s="106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</row>
    <row r="137" spans="20:43" ht="14.25" x14ac:dyDescent="0.3">
      <c r="T137" s="4"/>
      <c r="U137" s="4"/>
      <c r="V137" s="4"/>
      <c r="W137" s="4"/>
      <c r="X137" s="4"/>
      <c r="Y137" s="106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</row>
    <row r="138" spans="20:43" ht="14.25" x14ac:dyDescent="0.3">
      <c r="T138" s="4"/>
      <c r="U138" s="4"/>
      <c r="V138" s="4"/>
      <c r="W138" s="4"/>
      <c r="X138" s="4"/>
      <c r="Y138" s="106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</row>
    <row r="139" spans="20:43" ht="14.25" x14ac:dyDescent="0.3">
      <c r="T139" s="4"/>
      <c r="U139" s="4"/>
      <c r="V139" s="4"/>
      <c r="W139" s="4"/>
      <c r="X139" s="4"/>
      <c r="Y139" s="106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</row>
    <row r="140" spans="20:43" ht="14.25" x14ac:dyDescent="0.3">
      <c r="T140" s="4"/>
      <c r="U140" s="4"/>
      <c r="V140" s="4"/>
      <c r="W140" s="4"/>
      <c r="X140" s="4"/>
      <c r="Y140" s="106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</row>
    <row r="141" spans="20:43" ht="14.25" x14ac:dyDescent="0.3">
      <c r="T141" s="4"/>
      <c r="U141" s="4"/>
      <c r="V141" s="4"/>
      <c r="W141" s="4"/>
      <c r="X141" s="4"/>
      <c r="Y141" s="106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</row>
    <row r="142" spans="20:43" ht="14.25" x14ac:dyDescent="0.3">
      <c r="T142" s="4"/>
      <c r="U142" s="4"/>
      <c r="V142" s="4"/>
      <c r="W142" s="4"/>
      <c r="X142" s="4"/>
      <c r="Y142" s="106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</row>
    <row r="143" spans="20:43" ht="14.25" x14ac:dyDescent="0.3">
      <c r="T143" s="4"/>
      <c r="U143" s="4"/>
      <c r="V143" s="4"/>
      <c r="W143" s="4"/>
      <c r="X143" s="4"/>
      <c r="Y143" s="106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</row>
    <row r="144" spans="20:43" ht="14.25" x14ac:dyDescent="0.3">
      <c r="T144" s="4"/>
      <c r="U144" s="4"/>
      <c r="V144" s="4"/>
      <c r="W144" s="4"/>
      <c r="X144" s="4"/>
      <c r="Y144" s="106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</row>
    <row r="145" spans="20:43" ht="14.25" x14ac:dyDescent="0.3">
      <c r="T145" s="4"/>
      <c r="U145" s="4"/>
      <c r="V145" s="4"/>
      <c r="W145" s="4"/>
      <c r="X145" s="4"/>
      <c r="Y145" s="106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</row>
    <row r="146" spans="20:43" ht="14.25" x14ac:dyDescent="0.3">
      <c r="T146" s="4"/>
      <c r="U146" s="4"/>
      <c r="V146" s="4"/>
      <c r="W146" s="4"/>
      <c r="X146" s="4"/>
      <c r="Y146" s="106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</row>
    <row r="147" spans="20:43" ht="14.25" x14ac:dyDescent="0.3">
      <c r="T147" s="4"/>
      <c r="U147" s="4"/>
      <c r="V147" s="4"/>
      <c r="W147" s="4"/>
      <c r="X147" s="4"/>
      <c r="Y147" s="106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</row>
    <row r="148" spans="20:43" ht="14.25" x14ac:dyDescent="0.3">
      <c r="T148" s="4"/>
      <c r="U148" s="4"/>
      <c r="V148" s="4"/>
      <c r="W148" s="4"/>
      <c r="X148" s="4"/>
      <c r="Y148" s="106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</row>
    <row r="149" spans="20:43" ht="14.25" x14ac:dyDescent="0.3">
      <c r="T149" s="4"/>
      <c r="U149" s="4"/>
      <c r="V149" s="4"/>
      <c r="W149" s="4"/>
      <c r="X149" s="4"/>
      <c r="Y149" s="106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</row>
    <row r="150" spans="20:43" ht="14.25" x14ac:dyDescent="0.3">
      <c r="T150" s="4"/>
      <c r="U150" s="4"/>
      <c r="V150" s="4"/>
      <c r="W150" s="4"/>
      <c r="X150" s="4"/>
      <c r="Y150" s="106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</row>
    <row r="151" spans="20:43" ht="14.25" x14ac:dyDescent="0.3">
      <c r="T151" s="4"/>
      <c r="U151" s="4"/>
      <c r="V151" s="4"/>
      <c r="W151" s="4"/>
      <c r="X151" s="4"/>
      <c r="Y151" s="106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</row>
    <row r="152" spans="20:43" ht="14.25" x14ac:dyDescent="0.3">
      <c r="T152" s="4"/>
      <c r="U152" s="4"/>
      <c r="V152" s="4"/>
      <c r="W152" s="4"/>
      <c r="X152" s="4"/>
      <c r="Y152" s="106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</row>
    <row r="153" spans="20:43" ht="14.25" x14ac:dyDescent="0.3">
      <c r="T153" s="4"/>
      <c r="U153" s="4"/>
      <c r="V153" s="4"/>
      <c r="W153" s="4"/>
      <c r="X153" s="4"/>
      <c r="Y153" s="106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</row>
    <row r="154" spans="20:43" ht="14.25" x14ac:dyDescent="0.3">
      <c r="T154" s="4"/>
      <c r="U154" s="4"/>
      <c r="V154" s="4"/>
      <c r="W154" s="4"/>
      <c r="X154" s="4"/>
      <c r="Y154" s="106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</row>
    <row r="155" spans="20:43" ht="14.25" x14ac:dyDescent="0.3">
      <c r="T155" s="4"/>
      <c r="U155" s="4"/>
      <c r="V155" s="4"/>
      <c r="W155" s="4"/>
      <c r="X155" s="4"/>
      <c r="Y155" s="106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</row>
    <row r="156" spans="20:43" ht="14.25" x14ac:dyDescent="0.3">
      <c r="T156" s="4"/>
      <c r="U156" s="4"/>
      <c r="V156" s="4"/>
      <c r="W156" s="4"/>
      <c r="X156" s="4"/>
      <c r="Y156" s="106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</row>
    <row r="157" spans="20:43" ht="14.25" x14ac:dyDescent="0.3">
      <c r="T157" s="4"/>
      <c r="U157" s="4"/>
      <c r="V157" s="4"/>
      <c r="W157" s="4"/>
      <c r="X157" s="4"/>
      <c r="Y157" s="106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</row>
    <row r="158" spans="20:43" ht="14.25" x14ac:dyDescent="0.3">
      <c r="T158" s="4"/>
      <c r="U158" s="4"/>
      <c r="V158" s="4"/>
      <c r="W158" s="4"/>
      <c r="X158" s="4"/>
      <c r="Y158" s="106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</row>
    <row r="159" spans="20:43" ht="14.25" x14ac:dyDescent="0.3">
      <c r="T159" s="4"/>
      <c r="U159" s="4"/>
      <c r="V159" s="4"/>
      <c r="W159" s="4"/>
      <c r="X159" s="4"/>
      <c r="Y159" s="106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</row>
    <row r="160" spans="20:43" ht="14.25" x14ac:dyDescent="0.3">
      <c r="T160" s="4"/>
      <c r="U160" s="4"/>
      <c r="V160" s="4"/>
      <c r="W160" s="4"/>
      <c r="X160" s="4"/>
      <c r="Y160" s="106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</row>
    <row r="161" spans="20:43" ht="14.25" x14ac:dyDescent="0.3">
      <c r="T161" s="4"/>
      <c r="U161" s="4"/>
      <c r="V161" s="4"/>
      <c r="W161" s="4"/>
      <c r="X161" s="4"/>
      <c r="Y161" s="106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</row>
    <row r="162" spans="20:43" ht="14.25" x14ac:dyDescent="0.3">
      <c r="T162" s="4"/>
      <c r="U162" s="4"/>
      <c r="V162" s="4"/>
      <c r="W162" s="4"/>
      <c r="X162" s="4"/>
      <c r="Y162" s="106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</row>
    <row r="163" spans="20:43" ht="14.25" x14ac:dyDescent="0.3">
      <c r="T163" s="4"/>
      <c r="U163" s="4"/>
      <c r="V163" s="4"/>
      <c r="W163" s="4"/>
      <c r="X163" s="4"/>
      <c r="Y163" s="106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</row>
  </sheetData>
  <phoneticPr fontId="1" type="noConversion"/>
  <conditionalFormatting sqref="A4">
    <cfRule type="duplicateValues" dxfId="1" priority="1"/>
  </conditionalFormatting>
  <conditionalFormatting sqref="B1:B1048576">
    <cfRule type="duplicateValues" dxfId="0" priority="2"/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8B0E0-4E62-4EEB-AE49-24078DE31BFC}">
  <sheetPr>
    <tabColor rgb="FF00B0F0"/>
  </sheetPr>
  <dimension ref="A1:N14"/>
  <sheetViews>
    <sheetView workbookViewId="0">
      <selection activeCell="J24" sqref="J24"/>
    </sheetView>
  </sheetViews>
  <sheetFormatPr defaultColWidth="11.625" defaultRowHeight="18" customHeight="1" x14ac:dyDescent="0.2"/>
  <cols>
    <col min="1" max="4" width="11.625" style="1"/>
    <col min="5" max="5" width="11.625" style="1" customWidth="1"/>
    <col min="6" max="8" width="11.625" style="1"/>
    <col min="9" max="9" width="13.75" style="1" customWidth="1"/>
    <col min="10" max="10" width="35.5" style="1" bestFit="1" customWidth="1"/>
    <col min="11" max="11" width="10.5" style="1" bestFit="1" customWidth="1"/>
    <col min="12" max="12" width="13.75" style="1" customWidth="1"/>
    <col min="13" max="13" width="11.625" style="1"/>
    <col min="14" max="14" width="23.875" style="1" bestFit="1" customWidth="1"/>
    <col min="15" max="16384" width="11.625" style="1"/>
  </cols>
  <sheetData>
    <row r="1" spans="1:14" ht="14.25" x14ac:dyDescent="0.2">
      <c r="N1" s="1" t="s">
        <v>541</v>
      </c>
    </row>
    <row r="2" spans="1:14" ht="36.75" customHeight="1" x14ac:dyDescent="0.2">
      <c r="N2" s="1" t="s">
        <v>547</v>
      </c>
    </row>
    <row r="3" spans="1:14" ht="14.25" x14ac:dyDescent="0.2">
      <c r="A3" s="1" t="s">
        <v>342</v>
      </c>
      <c r="B3" s="1" t="s">
        <v>342</v>
      </c>
      <c r="C3" s="1" t="s">
        <v>342</v>
      </c>
      <c r="D3" s="1" t="s">
        <v>342</v>
      </c>
      <c r="E3" s="1" t="s">
        <v>342</v>
      </c>
      <c r="F3" s="1" t="s">
        <v>342</v>
      </c>
      <c r="G3" s="1" t="s">
        <v>342</v>
      </c>
      <c r="H3" s="1" t="s">
        <v>342</v>
      </c>
      <c r="I3" s="1" t="s">
        <v>342</v>
      </c>
      <c r="J3" s="27" t="s">
        <v>544</v>
      </c>
      <c r="N3" s="1" t="s">
        <v>548</v>
      </c>
    </row>
    <row r="4" spans="1:14" ht="23.25" customHeight="1" x14ac:dyDescent="0.2">
      <c r="A4" s="69" t="s">
        <v>46</v>
      </c>
      <c r="B4" s="69" t="s">
        <v>35</v>
      </c>
      <c r="C4" s="69" t="s">
        <v>36</v>
      </c>
      <c r="D4" s="69" t="s">
        <v>499</v>
      </c>
      <c r="E4" s="69" t="s">
        <v>495</v>
      </c>
      <c r="F4" s="69" t="s">
        <v>500</v>
      </c>
      <c r="G4" s="69" t="s">
        <v>496</v>
      </c>
      <c r="H4" s="69" t="s">
        <v>497</v>
      </c>
      <c r="I4" s="69" t="s">
        <v>498</v>
      </c>
      <c r="J4" s="69" t="s">
        <v>545</v>
      </c>
      <c r="K4" s="69" t="s">
        <v>546</v>
      </c>
      <c r="L4" s="69" t="s">
        <v>543</v>
      </c>
    </row>
    <row r="5" spans="1:14" ht="14.25" x14ac:dyDescent="0.2">
      <c r="A5" s="67" t="s">
        <v>315</v>
      </c>
      <c r="B5" s="67" t="s">
        <v>501</v>
      </c>
      <c r="C5" s="67" t="s">
        <v>206</v>
      </c>
      <c r="D5" s="67" t="s">
        <v>502</v>
      </c>
      <c r="E5" s="68">
        <v>45689</v>
      </c>
      <c r="F5" s="67" t="s">
        <v>503</v>
      </c>
      <c r="G5" s="67" t="s">
        <v>504</v>
      </c>
      <c r="H5" s="67">
        <v>1025</v>
      </c>
      <c r="I5" s="67" t="s">
        <v>530</v>
      </c>
      <c r="J5" s="67"/>
      <c r="K5" s="67"/>
      <c r="L5" s="67"/>
    </row>
    <row r="6" spans="1:14" ht="14.25" x14ac:dyDescent="0.2">
      <c r="A6" s="67" t="s">
        <v>411</v>
      </c>
      <c r="B6" s="67" t="s">
        <v>501</v>
      </c>
      <c r="C6" s="67" t="s">
        <v>206</v>
      </c>
      <c r="D6" s="67" t="s">
        <v>505</v>
      </c>
      <c r="E6" s="68">
        <v>45689</v>
      </c>
      <c r="F6" s="67" t="s">
        <v>506</v>
      </c>
      <c r="G6" s="67" t="s">
        <v>507</v>
      </c>
      <c r="H6" s="67">
        <v>1025</v>
      </c>
      <c r="I6" s="67" t="s">
        <v>530</v>
      </c>
      <c r="J6" s="67"/>
      <c r="K6" s="67"/>
      <c r="L6" s="67"/>
    </row>
    <row r="7" spans="1:14" ht="14.25" x14ac:dyDescent="0.2">
      <c r="A7" s="67" t="s">
        <v>533</v>
      </c>
      <c r="B7" s="67" t="s">
        <v>501</v>
      </c>
      <c r="C7" s="67" t="s">
        <v>200</v>
      </c>
      <c r="D7" s="67" t="s">
        <v>508</v>
      </c>
      <c r="E7" s="68">
        <v>45689</v>
      </c>
      <c r="F7" s="67" t="s">
        <v>509</v>
      </c>
      <c r="G7" s="67" t="s">
        <v>510</v>
      </c>
      <c r="H7" s="67">
        <v>2025</v>
      </c>
      <c r="I7" s="67" t="s">
        <v>530</v>
      </c>
      <c r="J7" s="67"/>
      <c r="K7" s="67"/>
      <c r="L7" s="67"/>
    </row>
    <row r="8" spans="1:14" ht="14.25" x14ac:dyDescent="0.2">
      <c r="A8" s="67" t="s">
        <v>534</v>
      </c>
      <c r="B8" s="67" t="s">
        <v>501</v>
      </c>
      <c r="C8" s="67" t="s">
        <v>200</v>
      </c>
      <c r="D8" s="67" t="s">
        <v>508</v>
      </c>
      <c r="E8" s="68">
        <v>45689</v>
      </c>
      <c r="F8" s="67" t="s">
        <v>511</v>
      </c>
      <c r="G8" s="67" t="s">
        <v>512</v>
      </c>
      <c r="H8" s="67">
        <v>2025</v>
      </c>
      <c r="I8" s="67" t="s">
        <v>530</v>
      </c>
      <c r="J8" s="67"/>
      <c r="K8" s="67"/>
      <c r="L8" s="67"/>
    </row>
    <row r="9" spans="1:14" ht="14.25" x14ac:dyDescent="0.2">
      <c r="A9" s="67" t="s">
        <v>535</v>
      </c>
      <c r="B9" s="67" t="s">
        <v>501</v>
      </c>
      <c r="C9" s="67">
        <v>468</v>
      </c>
      <c r="D9" s="67" t="s">
        <v>513</v>
      </c>
      <c r="E9" s="68">
        <v>45689</v>
      </c>
      <c r="F9" s="67" t="s">
        <v>514</v>
      </c>
      <c r="G9" s="67" t="s">
        <v>515</v>
      </c>
      <c r="H9" s="67">
        <v>2025</v>
      </c>
      <c r="I9" s="67" t="s">
        <v>531</v>
      </c>
      <c r="J9" s="67"/>
      <c r="K9" s="67"/>
      <c r="L9" s="67"/>
    </row>
    <row r="10" spans="1:14" ht="14.25" x14ac:dyDescent="0.2">
      <c r="A10" s="67" t="s">
        <v>536</v>
      </c>
      <c r="B10" s="67" t="s">
        <v>501</v>
      </c>
      <c r="C10" s="67" t="s">
        <v>205</v>
      </c>
      <c r="D10" s="67" t="s">
        <v>516</v>
      </c>
      <c r="E10" s="68">
        <v>45689</v>
      </c>
      <c r="F10" s="67" t="s">
        <v>517</v>
      </c>
      <c r="G10" s="67" t="s">
        <v>518</v>
      </c>
      <c r="H10" s="67">
        <v>4050</v>
      </c>
      <c r="I10" s="67" t="s">
        <v>530</v>
      </c>
      <c r="J10" s="67"/>
      <c r="K10" s="67"/>
      <c r="L10" s="67"/>
    </row>
    <row r="11" spans="1:14" ht="14.25" x14ac:dyDescent="0.2">
      <c r="A11" s="67" t="s">
        <v>537</v>
      </c>
      <c r="B11" s="67" t="s">
        <v>501</v>
      </c>
      <c r="C11" s="67" t="s">
        <v>205</v>
      </c>
      <c r="D11" s="67" t="s">
        <v>519</v>
      </c>
      <c r="E11" s="68">
        <v>45689</v>
      </c>
      <c r="F11" s="67" t="s">
        <v>520</v>
      </c>
      <c r="G11" s="67" t="s">
        <v>521</v>
      </c>
      <c r="H11" s="67">
        <v>19800</v>
      </c>
      <c r="I11" s="67" t="s">
        <v>530</v>
      </c>
      <c r="J11" s="67"/>
      <c r="K11" s="67"/>
      <c r="L11" s="67"/>
    </row>
    <row r="12" spans="1:14" ht="14.25" x14ac:dyDescent="0.2">
      <c r="A12" s="67" t="s">
        <v>538</v>
      </c>
      <c r="B12" s="67" t="s">
        <v>522</v>
      </c>
      <c r="C12" s="67" t="s">
        <v>207</v>
      </c>
      <c r="D12" s="67" t="s">
        <v>523</v>
      </c>
      <c r="E12" s="68">
        <v>45689</v>
      </c>
      <c r="F12" s="67" t="s">
        <v>524</v>
      </c>
      <c r="G12" s="67" t="s">
        <v>525</v>
      </c>
      <c r="H12" s="67">
        <v>4050</v>
      </c>
      <c r="I12" s="67" t="s">
        <v>530</v>
      </c>
      <c r="J12" s="67"/>
      <c r="K12" s="67"/>
      <c r="L12" s="67"/>
    </row>
    <row r="13" spans="1:14" ht="14.25" x14ac:dyDescent="0.2">
      <c r="A13" s="67" t="s">
        <v>539</v>
      </c>
      <c r="B13" s="67" t="s">
        <v>522</v>
      </c>
      <c r="C13" s="67" t="s">
        <v>207</v>
      </c>
      <c r="D13" s="67" t="s">
        <v>523</v>
      </c>
      <c r="E13" s="68">
        <v>45689</v>
      </c>
      <c r="F13" s="67" t="s">
        <v>526</v>
      </c>
      <c r="G13" s="67" t="s">
        <v>527</v>
      </c>
      <c r="H13" s="67">
        <v>2025</v>
      </c>
      <c r="I13" s="67" t="s">
        <v>532</v>
      </c>
      <c r="J13" s="67"/>
      <c r="K13" s="67"/>
      <c r="L13" s="67"/>
    </row>
    <row r="14" spans="1:14" ht="14.25" x14ac:dyDescent="0.2">
      <c r="A14" s="67" t="s">
        <v>540</v>
      </c>
      <c r="B14" s="67" t="s">
        <v>522</v>
      </c>
      <c r="C14" s="67" t="s">
        <v>207</v>
      </c>
      <c r="D14" s="67" t="s">
        <v>523</v>
      </c>
      <c r="E14" s="68">
        <v>45689</v>
      </c>
      <c r="F14" s="67" t="s">
        <v>528</v>
      </c>
      <c r="G14" s="67" t="s">
        <v>529</v>
      </c>
      <c r="H14" s="67">
        <v>4050</v>
      </c>
      <c r="I14" s="67" t="s">
        <v>530</v>
      </c>
      <c r="J14" s="67"/>
      <c r="K14" s="67"/>
      <c r="L14" s="67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2E5FD-CB9E-44CB-964E-234351431DD7}">
  <dimension ref="A1:AK31"/>
  <sheetViews>
    <sheetView workbookViewId="0">
      <selection activeCell="B35" sqref="B35"/>
    </sheetView>
  </sheetViews>
  <sheetFormatPr defaultColWidth="9" defaultRowHeight="14.25" x14ac:dyDescent="0.2"/>
  <cols>
    <col min="1" max="5" width="16.875" style="70" bestFit="1" customWidth="1"/>
    <col min="6" max="6" width="18.625" style="70" customWidth="1"/>
    <col min="7" max="7" width="16.875" style="70" bestFit="1" customWidth="1"/>
    <col min="8" max="8" width="18.125" style="70" bestFit="1" customWidth="1"/>
    <col min="9" max="9" width="7.5" style="114" bestFit="1" customWidth="1"/>
    <col min="10" max="14" width="10.5" style="114" bestFit="1" customWidth="1"/>
    <col min="15" max="15" width="8.25" style="114" customWidth="1"/>
    <col min="16" max="16" width="12" style="114" customWidth="1"/>
    <col min="17" max="17" width="21.875" style="114" customWidth="1"/>
    <col min="18" max="18" width="10.5" style="114" bestFit="1" customWidth="1"/>
    <col min="19" max="22" width="11" style="114" customWidth="1"/>
    <col min="23" max="23" width="8.25" style="114" customWidth="1"/>
    <col min="24" max="24" width="8.875" style="114" customWidth="1"/>
    <col min="25" max="25" width="8.25" style="114" customWidth="1"/>
    <col min="26" max="26" width="11" style="114" customWidth="1"/>
    <col min="27" max="27" width="12.375" style="70" customWidth="1"/>
    <col min="28" max="28" width="8.25" style="70" customWidth="1"/>
    <col min="29" max="29" width="9.625" style="70" customWidth="1"/>
    <col min="30" max="30" width="11" style="70" customWidth="1"/>
    <col min="31" max="31" width="7" style="70" customWidth="1"/>
    <col min="32" max="32" width="7.75" style="70" customWidth="1"/>
    <col min="33" max="33" width="18.125" style="116" bestFit="1" customWidth="1"/>
    <col min="34" max="37" width="18.125" style="114" bestFit="1" customWidth="1"/>
    <col min="38" max="16384" width="9" style="70"/>
  </cols>
  <sheetData>
    <row r="1" spans="1:37" x14ac:dyDescent="0.2">
      <c r="A1" s="70" t="s">
        <v>608</v>
      </c>
      <c r="B1" s="70">
        <v>2025</v>
      </c>
      <c r="C1" s="70">
        <v>7</v>
      </c>
      <c r="D1" s="113"/>
      <c r="O1" s="114" t="s">
        <v>805</v>
      </c>
      <c r="P1" s="114" t="s">
        <v>806</v>
      </c>
      <c r="T1" s="114" t="s">
        <v>807</v>
      </c>
      <c r="U1" s="114" t="s">
        <v>808</v>
      </c>
      <c r="W1" s="70"/>
      <c r="X1" s="70"/>
      <c r="Y1" s="70"/>
      <c r="Z1" s="70"/>
    </row>
    <row r="2" spans="1:37" x14ac:dyDescent="0.2">
      <c r="I2" s="114" t="s">
        <v>809</v>
      </c>
      <c r="J2" s="114" t="s">
        <v>810</v>
      </c>
      <c r="O2" s="114" t="s">
        <v>811</v>
      </c>
      <c r="P2" s="114" t="s">
        <v>812</v>
      </c>
      <c r="U2" s="114" t="b">
        <f>AND(W6=0,X6=0,AG6=0)</f>
        <v>0</v>
      </c>
      <c r="W2" s="70"/>
      <c r="X2" s="70"/>
      <c r="Y2" s="70"/>
      <c r="Z2" s="70"/>
      <c r="AH2" s="114" t="s">
        <v>608</v>
      </c>
      <c r="AI2" s="114" t="s">
        <v>608</v>
      </c>
      <c r="AJ2" s="114" t="s">
        <v>813</v>
      </c>
      <c r="AK2" s="114" t="s">
        <v>814</v>
      </c>
    </row>
    <row r="3" spans="1:37" x14ac:dyDescent="0.2">
      <c r="J3" s="114" t="s">
        <v>848</v>
      </c>
      <c r="K3" s="114" t="s">
        <v>848</v>
      </c>
      <c r="L3" s="114" t="s">
        <v>848</v>
      </c>
      <c r="M3" s="114" t="s">
        <v>848</v>
      </c>
      <c r="N3" s="114" t="s">
        <v>848</v>
      </c>
      <c r="R3" s="115" t="s">
        <v>850</v>
      </c>
      <c r="S3" s="115" t="s">
        <v>850</v>
      </c>
      <c r="T3" s="115" t="s">
        <v>851</v>
      </c>
      <c r="W3" s="70"/>
      <c r="X3" s="70"/>
      <c r="Y3" s="70"/>
      <c r="Z3" s="70"/>
    </row>
    <row r="4" spans="1:37" ht="28.5" x14ac:dyDescent="0.2">
      <c r="A4" s="70" t="s">
        <v>846</v>
      </c>
      <c r="B4" s="70" t="s">
        <v>846</v>
      </c>
      <c r="C4" s="70" t="s">
        <v>846</v>
      </c>
      <c r="D4" s="70" t="s">
        <v>846</v>
      </c>
      <c r="E4" s="70" t="s">
        <v>846</v>
      </c>
      <c r="F4" s="70" t="s">
        <v>846</v>
      </c>
      <c r="G4" s="70" t="s">
        <v>846</v>
      </c>
      <c r="H4" s="70" t="s">
        <v>846</v>
      </c>
      <c r="I4" s="114" t="s">
        <v>193</v>
      </c>
      <c r="J4" s="114" t="s">
        <v>847</v>
      </c>
      <c r="K4" s="114" t="s">
        <v>847</v>
      </c>
      <c r="L4" s="114" t="s">
        <v>847</v>
      </c>
      <c r="M4" s="114" t="s">
        <v>847</v>
      </c>
      <c r="N4" s="114" t="s">
        <v>847</v>
      </c>
      <c r="O4" s="114" t="s">
        <v>193</v>
      </c>
      <c r="P4" s="114" t="s">
        <v>193</v>
      </c>
      <c r="Q4" s="123" t="s">
        <v>849</v>
      </c>
      <c r="R4" s="115" t="s">
        <v>193</v>
      </c>
      <c r="S4" s="115" t="s">
        <v>193</v>
      </c>
      <c r="T4" s="115" t="s">
        <v>193</v>
      </c>
      <c r="U4" s="115" t="s">
        <v>193</v>
      </c>
      <c r="V4" s="115" t="s">
        <v>193</v>
      </c>
      <c r="W4" s="70" t="s">
        <v>847</v>
      </c>
      <c r="X4" s="70" t="s">
        <v>847</v>
      </c>
      <c r="Y4" s="70" t="s">
        <v>847</v>
      </c>
      <c r="Z4" s="70" t="s">
        <v>847</v>
      </c>
      <c r="AA4" s="70" t="s">
        <v>847</v>
      </c>
      <c r="AB4" s="70" t="s">
        <v>847</v>
      </c>
      <c r="AC4" s="70" t="s">
        <v>847</v>
      </c>
      <c r="AD4" s="70" t="s">
        <v>847</v>
      </c>
      <c r="AE4" s="70" t="s">
        <v>847</v>
      </c>
      <c r="AG4" s="116" t="s">
        <v>852</v>
      </c>
      <c r="AH4" s="116" t="s">
        <v>853</v>
      </c>
      <c r="AI4" s="114" t="s">
        <v>853</v>
      </c>
      <c r="AJ4" s="114" t="s">
        <v>853</v>
      </c>
      <c r="AK4" s="114" t="s">
        <v>853</v>
      </c>
    </row>
    <row r="5" spans="1:37" x14ac:dyDescent="0.2">
      <c r="A5" s="91" t="str" cm="1">
        <f t="array" ref="A5:F31">_xlfn._xlws.FILTER('[1]A-b-⑨-当月人员信息①'!$B3:$G3000,'[1]A-b-⑨-当月人员信息①'!$M3:$M3000&gt;0)</f>
        <v>店名</v>
      </c>
      <c r="B5" s="91" t="str">
        <v>职位</v>
      </c>
      <c r="C5" s="91" t="str">
        <v>岗位分类</v>
      </c>
      <c r="D5" s="91" t="str">
        <v>姓名</v>
      </c>
      <c r="E5" s="91" t="str">
        <v>在职情况</v>
      </c>
      <c r="F5" s="91" t="str">
        <v>岗位分类②</v>
      </c>
      <c r="G5" s="91" t="s">
        <v>815</v>
      </c>
      <c r="H5" s="91" t="s">
        <v>816</v>
      </c>
      <c r="I5" s="117" t="s">
        <v>817</v>
      </c>
      <c r="J5" s="118" t="s">
        <v>818</v>
      </c>
      <c r="K5" s="118" t="s">
        <v>819</v>
      </c>
      <c r="L5" s="118" t="s">
        <v>820</v>
      </c>
      <c r="M5" s="118" t="s">
        <v>821</v>
      </c>
      <c r="N5" s="118" t="s">
        <v>822</v>
      </c>
      <c r="O5" s="117" t="s">
        <v>823</v>
      </c>
      <c r="P5" s="117" t="s">
        <v>824</v>
      </c>
      <c r="Q5" s="117" t="s">
        <v>825</v>
      </c>
      <c r="R5" s="117" t="s">
        <v>826</v>
      </c>
      <c r="S5" s="117" t="s">
        <v>827</v>
      </c>
      <c r="T5" s="117" t="s">
        <v>828</v>
      </c>
      <c r="U5" s="117" t="s">
        <v>829</v>
      </c>
      <c r="V5" s="117" t="s">
        <v>830</v>
      </c>
      <c r="W5" s="118" t="s">
        <v>831</v>
      </c>
      <c r="X5" s="118" t="s">
        <v>832</v>
      </c>
      <c r="Y5" s="118" t="s">
        <v>833</v>
      </c>
      <c r="Z5" s="118" t="s">
        <v>834</v>
      </c>
      <c r="AA5" s="118" t="s">
        <v>835</v>
      </c>
      <c r="AB5" s="118" t="s">
        <v>836</v>
      </c>
      <c r="AC5" s="118" t="s">
        <v>837</v>
      </c>
      <c r="AD5" s="118" t="s">
        <v>838</v>
      </c>
      <c r="AE5" s="118" t="s">
        <v>839</v>
      </c>
      <c r="AF5" s="118" t="s">
        <v>840</v>
      </c>
      <c r="AG5" s="119" t="s">
        <v>841</v>
      </c>
      <c r="AH5" s="117" t="s">
        <v>842</v>
      </c>
      <c r="AI5" s="117" t="s">
        <v>843</v>
      </c>
      <c r="AJ5" s="117" t="s">
        <v>844</v>
      </c>
      <c r="AK5" s="117" t="s">
        <v>845</v>
      </c>
    </row>
    <row r="6" spans="1:37" x14ac:dyDescent="0.2">
      <c r="A6" s="70" t="str">
        <v>华润</v>
      </c>
      <c r="B6" s="70" t="str">
        <v>店长</v>
      </c>
      <c r="C6" s="70" t="str">
        <v>B</v>
      </c>
      <c r="D6" s="70" t="str">
        <v>易春梅</v>
      </c>
      <c r="E6" s="70" t="str">
        <v>在职</v>
      </c>
      <c r="F6" s="70" t="str">
        <v>事业部</v>
      </c>
      <c r="G6" s="70">
        <f>_xlfn.XLOOKUP(D6,'[1]A-b-⑨-当月人员信息①'!$E:$E,'[1]A-b-⑨-当月人员信息①'!$M:$M,0)</f>
        <v>31</v>
      </c>
      <c r="H6" s="70">
        <f>_xlfn.XLOOKUP(D6,'[2]①7月-花名册'!E:E,'[2]①7月-花名册'!S:S,0)</f>
        <v>4</v>
      </c>
      <c r="I6" s="114">
        <f>SUM(J6:N6)</f>
        <v>5</v>
      </c>
      <c r="J6" s="120">
        <v>4</v>
      </c>
      <c r="K6" s="120"/>
      <c r="L6" s="120">
        <v>1</v>
      </c>
      <c r="M6" s="120"/>
      <c r="N6" s="120"/>
      <c r="O6" s="114">
        <f>G6-SUM(J6:N6)</f>
        <v>26</v>
      </c>
      <c r="P6" s="114">
        <f>O6+J6+N6+M6+L6</f>
        <v>31</v>
      </c>
      <c r="Q6" s="114">
        <f>IF(F6="事业部",LOOKUP(P6,[2]基础设置!$T$2:$T$6,[2]基础设置!$U$2:$U$6),IF(F6="总部",LOOKUP(P6,[2]基础设置!$T$8:$T$13,[2]基础设置!$V$8:$V$13),IF(F6="拓展部",LOOKUP(P6,[2]基础设置!$T$8:$T$13,[2]基础设置!$W$8:$W$13),2000)))</f>
        <v>4</v>
      </c>
      <c r="R6" s="114">
        <f>J6+L6+M6+N6+O6</f>
        <v>31</v>
      </c>
      <c r="S6" s="114">
        <f>IF(J6-Q6&lt;0,0,J6-Q6)</f>
        <v>0</v>
      </c>
      <c r="T6" s="114">
        <f>S6+K6</f>
        <v>0</v>
      </c>
      <c r="U6" s="114">
        <f t="shared" ref="U6:U30" si="0">IF(AND(W6=0,X6=0,AG6=0),IF(B6="保洁",0,IF(Q6-J6&lt;0,0,Q6-J6)),0)</f>
        <v>0</v>
      </c>
      <c r="V6" s="114">
        <f>U6*20</f>
        <v>0</v>
      </c>
      <c r="W6" s="121">
        <v>20</v>
      </c>
      <c r="X6" s="121"/>
      <c r="Y6" s="121"/>
      <c r="Z6" s="121"/>
      <c r="AA6" s="122"/>
      <c r="AB6" s="122"/>
      <c r="AC6" s="122"/>
      <c r="AD6" s="122"/>
      <c r="AE6" s="122"/>
      <c r="AF6" s="122"/>
      <c r="AG6" s="116">
        <f>_xlfn.XLOOKUP(D6,'[2]①7月-花名册'!E:E,'[2]①7月-花名册'!T:T,0)</f>
        <v>0</v>
      </c>
      <c r="AH6" s="114">
        <f>SUMIFS('[2]7月运营'!$L:$L,'[2]7月运营'!$A:$A,D6,'[2]7月运营'!$K:$K,$A$1)</f>
        <v>0</v>
      </c>
      <c r="AI6" s="114">
        <f>SUMIFS('[2]7月运营'!H:H,'[2]7月运营'!$A:$A,D6,'[2]7月运营'!$K:$K,$A$1)</f>
        <v>0</v>
      </c>
      <c r="AJ6" s="114">
        <f>SUMIFS([2]上月未发人员明细!I:I,[2]上月未发人员明细!J:J,$AJ$2,[2]上月未发人员明细!A:A,D6)</f>
        <v>0</v>
      </c>
      <c r="AK6" s="114">
        <f>SUMIFS('[2]7月运营'!L:L,'[2]7月运营'!$A:$A,D6,'[2]7月运营'!$K:$K,$AK$2)</f>
        <v>0</v>
      </c>
    </row>
    <row r="7" spans="1:37" x14ac:dyDescent="0.2">
      <c r="A7" s="70" t="str">
        <v>华润</v>
      </c>
      <c r="B7" s="70" t="str">
        <v>店助</v>
      </c>
      <c r="C7" s="70" t="str">
        <v>A</v>
      </c>
      <c r="D7" s="70" t="str">
        <v>江玲</v>
      </c>
      <c r="E7" s="70" t="str">
        <v>在职</v>
      </c>
      <c r="F7" s="70" t="str">
        <v>事业部</v>
      </c>
      <c r="G7" s="70">
        <f>_xlfn.XLOOKUP(D7,'[1]A-b-⑨-当月人员信息①'!$E:$E,'[1]A-b-⑨-当月人员信息①'!$M:$M,0)</f>
        <v>31</v>
      </c>
      <c r="H7" s="70">
        <f>_xlfn.XLOOKUP(D7,'[2]①7月-花名册'!E:E,'[2]①7月-花名册'!S:S,0)</f>
        <v>4</v>
      </c>
      <c r="I7" s="114">
        <f t="shared" ref="I7:I30" si="1">SUM(J7:N7)</f>
        <v>5</v>
      </c>
      <c r="J7" s="118">
        <v>4</v>
      </c>
      <c r="K7" s="118"/>
      <c r="L7" s="118">
        <v>1</v>
      </c>
      <c r="M7" s="118"/>
      <c r="N7" s="118"/>
      <c r="O7" s="114">
        <f t="shared" ref="O7:O30" si="2">G7-SUM(J7:N7)</f>
        <v>26</v>
      </c>
      <c r="P7" s="114">
        <f t="shared" ref="P7:P30" si="3">O7+J7+N7+M7+L7</f>
        <v>31</v>
      </c>
      <c r="Q7" s="114">
        <f>IF(F7="事业部",LOOKUP(P7,[2]基础设置!$T$2:$T$6,[2]基础设置!$U$2:$U$6),IF(F7="总部",LOOKUP(P7,[2]基础设置!$T$8:$T$13,[2]基础设置!$V$8:$V$13),IF(F7="拓展部",LOOKUP(P7,[2]基础设置!$T$8:$T$13,[2]基础设置!$W$8:$W$13),2000)))</f>
        <v>4</v>
      </c>
      <c r="R7" s="114">
        <f t="shared" ref="R7:R30" si="4">J7+L7+M7+N7+O7</f>
        <v>31</v>
      </c>
      <c r="S7" s="114">
        <f t="shared" ref="S7:S30" si="5">IF(J7-Q7&lt;0,0,J7-Q7)</f>
        <v>0</v>
      </c>
      <c r="T7" s="114">
        <f t="shared" ref="T7:T30" si="6">S7+K7</f>
        <v>0</v>
      </c>
      <c r="U7" s="114">
        <f t="shared" si="0"/>
        <v>0</v>
      </c>
      <c r="V7" s="114">
        <f>U7*20</f>
        <v>0</v>
      </c>
      <c r="W7" s="121">
        <v>10</v>
      </c>
      <c r="X7" s="121"/>
      <c r="Y7" s="121"/>
      <c r="Z7" s="121"/>
      <c r="AA7" s="122"/>
      <c r="AB7" s="122"/>
      <c r="AC7" s="122"/>
      <c r="AD7" s="122"/>
      <c r="AE7" s="122"/>
      <c r="AF7" s="122"/>
      <c r="AG7" s="116">
        <f>_xlfn.XLOOKUP(D7,'[2]①7月-花名册'!E:E,'[2]①7月-花名册'!T:T,0)</f>
        <v>0</v>
      </c>
      <c r="AH7" s="114">
        <f>SUMIFS('[2]7月运营'!$L:$L,'[2]7月运营'!$A:$A,D7,'[2]7月运营'!$K:$K,$A$1)</f>
        <v>0</v>
      </c>
      <c r="AI7" s="114">
        <f>SUMIFS('[2]7月运营'!H:H,'[2]7月运营'!$A:$A,D7,'[2]7月运营'!$K:$K,$A$1)</f>
        <v>0</v>
      </c>
      <c r="AJ7" s="114">
        <f>SUMIFS([2]上月未发人员明细!I:I,[2]上月未发人员明细!J:J,$AJ$2,[2]上月未发人员明细!A:A,D7)</f>
        <v>0</v>
      </c>
      <c r="AK7" s="114">
        <f>SUMIFS('[2]7月运营'!L:L,'[2]7月运营'!$A:$A,D7,'[2]7月运营'!$K:$K,$AK$2)</f>
        <v>0</v>
      </c>
    </row>
    <row r="8" spans="1:37" x14ac:dyDescent="0.2">
      <c r="A8" s="70" t="str">
        <v>华润</v>
      </c>
      <c r="B8" s="70" t="str">
        <v>健康师</v>
      </c>
      <c r="C8" s="70" t="str">
        <v>A</v>
      </c>
      <c r="D8" s="70" t="str">
        <v>王瑞琳</v>
      </c>
      <c r="E8" s="70" t="str">
        <v>在职</v>
      </c>
      <c r="F8" s="70" t="str">
        <v>事业部</v>
      </c>
      <c r="G8" s="70">
        <f>_xlfn.XLOOKUP(D8,'[1]A-b-⑨-当月人员信息①'!$E:$E,'[1]A-b-⑨-当月人员信息①'!$M:$M,0)</f>
        <v>31</v>
      </c>
      <c r="H8" s="70">
        <f>_xlfn.XLOOKUP(D8,'[2]①7月-花名册'!E:E,'[2]①7月-花名册'!S:S,0)</f>
        <v>4</v>
      </c>
      <c r="I8" s="114">
        <f t="shared" si="1"/>
        <v>5</v>
      </c>
      <c r="J8" s="118">
        <v>4</v>
      </c>
      <c r="K8" s="118"/>
      <c r="L8" s="118">
        <v>1</v>
      </c>
      <c r="M8" s="118"/>
      <c r="N8" s="118"/>
      <c r="O8" s="114">
        <f t="shared" si="2"/>
        <v>26</v>
      </c>
      <c r="P8" s="114">
        <f t="shared" si="3"/>
        <v>31</v>
      </c>
      <c r="Q8" s="114">
        <f>IF(F8="事业部",LOOKUP(P8,[2]基础设置!$T$2:$T$6,[2]基础设置!$U$2:$U$6),IF(F8="总部",LOOKUP(P8,[2]基础设置!$T$8:$T$13,[2]基础设置!$V$8:$V$13),IF(F8="拓展部",LOOKUP(P8,[2]基础设置!$T$8:$T$13,[2]基础设置!$W$8:$W$13),2000)))</f>
        <v>4</v>
      </c>
      <c r="R8" s="114">
        <f t="shared" si="4"/>
        <v>31</v>
      </c>
      <c r="S8" s="114">
        <f t="shared" si="5"/>
        <v>0</v>
      </c>
      <c r="T8" s="114">
        <f t="shared" si="6"/>
        <v>0</v>
      </c>
      <c r="U8" s="114">
        <f t="shared" si="0"/>
        <v>0</v>
      </c>
      <c r="V8" s="114">
        <f t="shared" ref="V8:V30" si="7">U8*20</f>
        <v>0</v>
      </c>
      <c r="W8" s="121">
        <v>20</v>
      </c>
      <c r="X8" s="121"/>
      <c r="Y8" s="121"/>
      <c r="Z8" s="121"/>
      <c r="AA8" s="122"/>
      <c r="AB8" s="122"/>
      <c r="AC8" s="122"/>
      <c r="AD8" s="122"/>
      <c r="AE8" s="122"/>
      <c r="AF8" s="122"/>
      <c r="AG8" s="116">
        <f>_xlfn.XLOOKUP(D8,'[2]①7月-花名册'!E:E,'[2]①7月-花名册'!T:T,0)</f>
        <v>0</v>
      </c>
      <c r="AH8" s="114">
        <f>SUMIFS('[2]7月运营'!$L:$L,'[2]7月运营'!$A:$A,D8,'[2]7月运营'!$K:$K,$A$1)</f>
        <v>0</v>
      </c>
      <c r="AI8" s="114">
        <f>SUMIFS('[2]7月运营'!H:H,'[2]7月运营'!$A:$A,D8,'[2]7月运营'!$K:$K,$A$1)</f>
        <v>0</v>
      </c>
      <c r="AJ8" s="114">
        <f>SUMIFS([2]上月未发人员明细!I:I,[2]上月未发人员明细!J:J,$AJ$2,[2]上月未发人员明细!A:A,D8)</f>
        <v>0</v>
      </c>
      <c r="AK8" s="114">
        <f>SUMIFS('[2]7月运营'!L:L,'[2]7月运营'!$A:$A,D8,'[2]7月运营'!$K:$K,$AK$2)</f>
        <v>0</v>
      </c>
    </row>
    <row r="9" spans="1:37" x14ac:dyDescent="0.2">
      <c r="A9" s="70" t="str">
        <v>华润</v>
      </c>
      <c r="B9" s="70" t="str">
        <v>健康师</v>
      </c>
      <c r="C9" s="70" t="str">
        <v>A</v>
      </c>
      <c r="D9" s="70" t="str">
        <v>黄小燕</v>
      </c>
      <c r="E9" s="70" t="str">
        <v>在职</v>
      </c>
      <c r="F9" s="70" t="str">
        <v>事业部</v>
      </c>
      <c r="G9" s="70">
        <f>_xlfn.XLOOKUP(D9,'[1]A-b-⑨-当月人员信息①'!$E:$E,'[1]A-b-⑨-当月人员信息①'!$M:$M,0)</f>
        <v>31</v>
      </c>
      <c r="H9" s="70">
        <f>_xlfn.XLOOKUP(D9,'[2]①7月-花名册'!E:E,'[2]①7月-花名册'!S:S,0)</f>
        <v>4</v>
      </c>
      <c r="I9" s="114">
        <f t="shared" si="1"/>
        <v>4</v>
      </c>
      <c r="J9" s="118">
        <v>4</v>
      </c>
      <c r="K9" s="118"/>
      <c r="L9" s="118"/>
      <c r="M9" s="118"/>
      <c r="N9" s="118"/>
      <c r="O9" s="114">
        <f t="shared" si="2"/>
        <v>27</v>
      </c>
      <c r="P9" s="114">
        <f t="shared" si="3"/>
        <v>31</v>
      </c>
      <c r="Q9" s="114">
        <f>IF(F9="事业部",LOOKUP(P9,[2]基础设置!$T$2:$T$6,[2]基础设置!$U$2:$U$6),IF(F9="总部",LOOKUP(P9,[2]基础设置!$T$8:$T$13,[2]基础设置!$V$8:$V$13),IF(F9="拓展部",LOOKUP(P9,[2]基础设置!$T$8:$T$13,[2]基础设置!$W$8:$W$13),2000)))</f>
        <v>4</v>
      </c>
      <c r="R9" s="114">
        <f t="shared" si="4"/>
        <v>31</v>
      </c>
      <c r="S9" s="114">
        <f t="shared" si="5"/>
        <v>0</v>
      </c>
      <c r="T9" s="114">
        <f t="shared" si="6"/>
        <v>0</v>
      </c>
      <c r="U9" s="114">
        <f t="shared" si="0"/>
        <v>0</v>
      </c>
      <c r="V9" s="114">
        <f t="shared" si="7"/>
        <v>0</v>
      </c>
      <c r="W9" s="121"/>
      <c r="X9" s="121"/>
      <c r="Y9" s="121">
        <v>50</v>
      </c>
      <c r="Z9" s="121"/>
      <c r="AA9" s="122"/>
      <c r="AB9" s="122"/>
      <c r="AC9" s="122"/>
      <c r="AD9" s="122"/>
      <c r="AE9" s="122"/>
      <c r="AF9" s="122"/>
      <c r="AG9" s="116">
        <f>_xlfn.XLOOKUP(D9,'[2]①7月-花名册'!E:E,'[2]①7月-花名册'!T:T,0)</f>
        <v>0</v>
      </c>
      <c r="AH9" s="114">
        <f>SUMIFS('[2]7月运营'!$L:$L,'[2]7月运营'!$A:$A,D9,'[2]7月运营'!$K:$K,$A$1)</f>
        <v>0</v>
      </c>
      <c r="AI9" s="114">
        <f>SUMIFS('[2]7月运营'!H:H,'[2]7月运营'!$A:$A,D9,'[2]7月运营'!$K:$K,$A$1)</f>
        <v>0</v>
      </c>
      <c r="AJ9" s="114">
        <f>SUMIFS([2]上月未发人员明细!I:I,[2]上月未发人员明细!J:J,$AJ$2,[2]上月未发人员明细!A:A,D9)</f>
        <v>0</v>
      </c>
      <c r="AK9" s="114">
        <f>SUMIFS('[2]7月运营'!L:L,'[2]7月运营'!$A:$A,D9,'[2]7月运营'!$K:$K,$AK$2)</f>
        <v>0</v>
      </c>
    </row>
    <row r="10" spans="1:37" x14ac:dyDescent="0.2">
      <c r="A10" s="70" t="str">
        <v>华润</v>
      </c>
      <c r="B10" s="70" t="str">
        <v>健康师</v>
      </c>
      <c r="C10" s="70" t="str">
        <v>A</v>
      </c>
      <c r="D10" s="70" t="str">
        <v>赵玉晓</v>
      </c>
      <c r="E10" s="70" t="str">
        <v>在职</v>
      </c>
      <c r="F10" s="70" t="str">
        <v>事业部</v>
      </c>
      <c r="G10" s="70">
        <f>_xlfn.XLOOKUP(D10,'[1]A-b-⑨-当月人员信息①'!$E:$E,'[1]A-b-⑨-当月人员信息①'!$M:$M,0)</f>
        <v>31</v>
      </c>
      <c r="H10" s="70">
        <f>_xlfn.XLOOKUP(D10,'[2]①7月-花名册'!E:E,'[2]①7月-花名册'!S:S,0)</f>
        <v>4</v>
      </c>
      <c r="I10" s="114">
        <f t="shared" si="1"/>
        <v>5</v>
      </c>
      <c r="J10" s="118">
        <v>4</v>
      </c>
      <c r="K10" s="118"/>
      <c r="L10" s="118">
        <v>1</v>
      </c>
      <c r="M10" s="118"/>
      <c r="N10" s="118"/>
      <c r="O10" s="114">
        <f t="shared" si="2"/>
        <v>26</v>
      </c>
      <c r="P10" s="114">
        <f t="shared" si="3"/>
        <v>31</v>
      </c>
      <c r="Q10" s="114">
        <f>IF(F10="事业部",LOOKUP(P10,[2]基础设置!$T$2:$T$6,[2]基础设置!$U$2:$U$6),IF(F10="总部",LOOKUP(P10,[2]基础设置!$T$8:$T$13,[2]基础设置!$V$8:$V$13),IF(F10="拓展部",LOOKUP(P10,[2]基础设置!$T$8:$T$13,[2]基础设置!$W$8:$W$13),2000)))</f>
        <v>4</v>
      </c>
      <c r="R10" s="114">
        <f t="shared" si="4"/>
        <v>31</v>
      </c>
      <c r="S10" s="114">
        <f t="shared" si="5"/>
        <v>0</v>
      </c>
      <c r="T10" s="114">
        <f t="shared" si="6"/>
        <v>0</v>
      </c>
      <c r="U10" s="114">
        <f t="shared" si="0"/>
        <v>0</v>
      </c>
      <c r="V10" s="114">
        <f t="shared" si="7"/>
        <v>0</v>
      </c>
      <c r="W10" s="121"/>
      <c r="X10" s="121"/>
      <c r="Y10" s="121"/>
      <c r="Z10" s="121"/>
      <c r="AA10" s="122"/>
      <c r="AB10" s="122"/>
      <c r="AC10" s="122"/>
      <c r="AD10" s="122"/>
      <c r="AE10" s="122"/>
      <c r="AF10" s="122"/>
      <c r="AG10" s="116">
        <f>_xlfn.XLOOKUP(D10,'[2]①7月-花名册'!E:E,'[2]①7月-花名册'!T:T,0)</f>
        <v>0</v>
      </c>
      <c r="AH10" s="114">
        <f>SUMIFS('[2]7月运营'!$L:$L,'[2]7月运营'!$A:$A,D10,'[2]7月运营'!$K:$K,$A$1)</f>
        <v>0</v>
      </c>
      <c r="AI10" s="114">
        <f>SUMIFS('[2]7月运营'!H:H,'[2]7月运营'!$A:$A,D10,'[2]7月运营'!$K:$K,$A$1)</f>
        <v>0</v>
      </c>
      <c r="AJ10" s="114">
        <f>SUMIFS([2]上月未发人员明细!I:I,[2]上月未发人员明细!J:J,$AJ$2,[2]上月未发人员明细!A:A,D10)</f>
        <v>0</v>
      </c>
      <c r="AK10" s="114">
        <f>SUMIFS('[2]7月运营'!L:L,'[2]7月运营'!$A:$A,D10,'[2]7月运营'!$K:$K,$AK$2)</f>
        <v>0</v>
      </c>
    </row>
    <row r="11" spans="1:37" x14ac:dyDescent="0.2">
      <c r="A11" s="70" t="str">
        <v>华润</v>
      </c>
      <c r="B11" s="70" t="str">
        <v>健康师</v>
      </c>
      <c r="C11" s="70" t="str">
        <v>A</v>
      </c>
      <c r="D11" s="70" t="str">
        <v>雷朝霞</v>
      </c>
      <c r="E11" s="70" t="str">
        <v>在职</v>
      </c>
      <c r="F11" s="70" t="str">
        <v>事业部</v>
      </c>
      <c r="G11" s="70">
        <f>_xlfn.XLOOKUP(D11,'[1]A-b-⑨-当月人员信息①'!$E:$E,'[1]A-b-⑨-当月人员信息①'!$M:$M,0)</f>
        <v>31</v>
      </c>
      <c r="H11" s="70">
        <f>_xlfn.XLOOKUP(D11,'[2]①7月-花名册'!E:E,'[2]①7月-花名册'!S:S,0)</f>
        <v>4</v>
      </c>
      <c r="I11" s="114">
        <f t="shared" si="1"/>
        <v>4</v>
      </c>
      <c r="J11" s="118">
        <v>4</v>
      </c>
      <c r="K11" s="118"/>
      <c r="L11" s="118"/>
      <c r="M11" s="118"/>
      <c r="N11" s="118"/>
      <c r="O11" s="114">
        <f t="shared" si="2"/>
        <v>27</v>
      </c>
      <c r="P11" s="114">
        <f t="shared" si="3"/>
        <v>31</v>
      </c>
      <c r="Q11" s="114">
        <f>IF(F11="事业部",LOOKUP(P11,[2]基础设置!$T$2:$T$6,[2]基础设置!$U$2:$U$6),IF(F11="总部",LOOKUP(P11,[2]基础设置!$T$8:$T$13,[2]基础设置!$V$8:$V$13),IF(F11="拓展部",LOOKUP(P11,[2]基础设置!$T$8:$T$13,[2]基础设置!$W$8:$W$13),2000)))</f>
        <v>4</v>
      </c>
      <c r="R11" s="114">
        <f t="shared" si="4"/>
        <v>31</v>
      </c>
      <c r="S11" s="114">
        <f t="shared" si="5"/>
        <v>0</v>
      </c>
      <c r="T11" s="114">
        <f t="shared" si="6"/>
        <v>0</v>
      </c>
      <c r="U11" s="114">
        <f t="shared" si="0"/>
        <v>0</v>
      </c>
      <c r="V11" s="114">
        <f t="shared" si="7"/>
        <v>0</v>
      </c>
      <c r="W11" s="121"/>
      <c r="X11" s="121"/>
      <c r="Y11" s="121"/>
      <c r="Z11" s="121"/>
      <c r="AA11" s="122"/>
      <c r="AB11" s="122">
        <v>100</v>
      </c>
      <c r="AC11" s="122"/>
      <c r="AD11" s="122"/>
      <c r="AE11" s="122"/>
      <c r="AF11" s="122"/>
      <c r="AG11" s="116">
        <f>_xlfn.XLOOKUP(D11,'[2]①7月-花名册'!E:E,'[2]①7月-花名册'!T:T,0)</f>
        <v>4000</v>
      </c>
      <c r="AH11" s="114">
        <f>SUMIFS('[2]7月运营'!$L:$L,'[2]7月运营'!$A:$A,D11,'[2]7月运营'!$K:$K,$A$1)</f>
        <v>0</v>
      </c>
      <c r="AI11" s="114">
        <f>SUMIFS('[2]7月运营'!H:H,'[2]7月运营'!$A:$A,D11,'[2]7月运营'!$K:$K,$A$1)</f>
        <v>0</v>
      </c>
      <c r="AJ11" s="114">
        <f>SUMIFS([2]上月未发人员明细!I:I,[2]上月未发人员明细!J:J,$AJ$2,[2]上月未发人员明细!A:A,D11)</f>
        <v>0</v>
      </c>
      <c r="AK11" s="114">
        <f>SUMIFS('[2]7月运营'!L:L,'[2]7月运营'!$A:$A,D11,'[2]7月运营'!$K:$K,$AK$2)</f>
        <v>0</v>
      </c>
    </row>
    <row r="12" spans="1:37" x14ac:dyDescent="0.2">
      <c r="A12" s="70" t="str">
        <v>华润</v>
      </c>
      <c r="B12" s="70" t="str">
        <v>健康师</v>
      </c>
      <c r="C12" s="70" t="str">
        <v>A</v>
      </c>
      <c r="D12" s="70" t="str">
        <v>陈雪莲</v>
      </c>
      <c r="E12" s="70" t="str">
        <v>在职</v>
      </c>
      <c r="F12" s="70" t="str">
        <v>事业部</v>
      </c>
      <c r="G12" s="70">
        <f>_xlfn.XLOOKUP(D12,'[1]A-b-⑨-当月人员信息①'!$E:$E,'[1]A-b-⑨-当月人员信息①'!$M:$M,0)</f>
        <v>31</v>
      </c>
      <c r="H12" s="70">
        <f>_xlfn.XLOOKUP(D12,'[2]①7月-花名册'!E:E,'[2]①7月-花名册'!S:S,0)</f>
        <v>4</v>
      </c>
      <c r="I12" s="114">
        <f t="shared" si="1"/>
        <v>4</v>
      </c>
      <c r="J12" s="118">
        <v>4</v>
      </c>
      <c r="K12" s="118"/>
      <c r="L12" s="118"/>
      <c r="M12" s="118"/>
      <c r="N12" s="118"/>
      <c r="O12" s="114">
        <f t="shared" si="2"/>
        <v>27</v>
      </c>
      <c r="P12" s="114">
        <f t="shared" si="3"/>
        <v>31</v>
      </c>
      <c r="Q12" s="114">
        <f>IF(F12="事业部",LOOKUP(P12,[2]基础设置!$T$2:$T$6,[2]基础设置!$U$2:$U$6),IF(F12="总部",LOOKUP(P12,[2]基础设置!$T$8:$T$13,[2]基础设置!$V$8:$V$13),IF(F12="拓展部",LOOKUP(P12,[2]基础设置!$T$8:$T$13,[2]基础设置!$W$8:$W$13),2000)))</f>
        <v>4</v>
      </c>
      <c r="R12" s="114">
        <f t="shared" si="4"/>
        <v>31</v>
      </c>
      <c r="S12" s="114">
        <f t="shared" si="5"/>
        <v>0</v>
      </c>
      <c r="T12" s="114">
        <f t="shared" si="6"/>
        <v>0</v>
      </c>
      <c r="U12" s="114">
        <f t="shared" si="0"/>
        <v>0</v>
      </c>
      <c r="V12" s="114">
        <f t="shared" si="7"/>
        <v>0</v>
      </c>
      <c r="W12" s="121"/>
      <c r="X12" s="121"/>
      <c r="Y12" s="121"/>
      <c r="Z12" s="121"/>
      <c r="AA12" s="122"/>
      <c r="AB12" s="122"/>
      <c r="AC12" s="122">
        <v>130</v>
      </c>
      <c r="AD12" s="122"/>
      <c r="AE12" s="122"/>
      <c r="AF12" s="122"/>
      <c r="AG12" s="116">
        <f>_xlfn.XLOOKUP(D12,'[2]①7月-花名册'!E:E,'[2]①7月-花名册'!T:T,0)</f>
        <v>5000</v>
      </c>
      <c r="AH12" s="114">
        <f>SUMIFS('[2]7月运营'!$L:$L,'[2]7月运营'!$A:$A,D12,'[2]7月运营'!$K:$K,$A$1)</f>
        <v>0</v>
      </c>
      <c r="AI12" s="114">
        <f>SUMIFS('[2]7月运营'!H:H,'[2]7月运营'!$A:$A,D12,'[2]7月运营'!$K:$K,$A$1)</f>
        <v>0</v>
      </c>
      <c r="AJ12" s="114">
        <f>SUMIFS([2]上月未发人员明细!I:I,[2]上月未发人员明细!J:J,$AJ$2,[2]上月未发人员明细!A:A,D12)</f>
        <v>778</v>
      </c>
      <c r="AK12" s="114">
        <f>SUMIFS('[2]7月运营'!L:L,'[2]7月运营'!$A:$A,D12,'[2]7月运营'!$K:$K,$AK$2)</f>
        <v>0</v>
      </c>
    </row>
    <row r="13" spans="1:37" x14ac:dyDescent="0.2">
      <c r="A13" s="70" t="str">
        <v>事业四部</v>
      </c>
      <c r="B13" s="70" t="str">
        <v>总经理</v>
      </c>
      <c r="C13" s="70" t="str">
        <v>B</v>
      </c>
      <c r="D13" s="70" t="str">
        <v>饶秋华</v>
      </c>
      <c r="E13" s="70" t="str">
        <v>在职</v>
      </c>
      <c r="F13" s="70" t="str">
        <v>事业部</v>
      </c>
      <c r="G13" s="70">
        <f>_xlfn.XLOOKUP(D13,'[1]A-b-⑨-当月人员信息①'!$E:$E,'[1]A-b-⑨-当月人员信息①'!$M:$M,0)</f>
        <v>31</v>
      </c>
      <c r="H13" s="70">
        <f>_xlfn.XLOOKUP(D13,'[2]①7月-花名册'!E:E,'[2]①7月-花名册'!S:S,0)</f>
        <v>4</v>
      </c>
      <c r="I13" s="114">
        <f t="shared" si="1"/>
        <v>6</v>
      </c>
      <c r="J13" s="118">
        <v>4</v>
      </c>
      <c r="K13" s="118"/>
      <c r="L13" s="118">
        <v>1</v>
      </c>
      <c r="M13" s="118"/>
      <c r="N13" s="118">
        <v>1</v>
      </c>
      <c r="O13" s="114">
        <f t="shared" si="2"/>
        <v>25</v>
      </c>
      <c r="P13" s="114">
        <f t="shared" si="3"/>
        <v>31</v>
      </c>
      <c r="Q13" s="114">
        <f>IF(F13="事业部",LOOKUP(P13,[2]基础设置!$T$2:$T$6,[2]基础设置!$U$2:$U$6),IF(F13="总部",LOOKUP(P13,[2]基础设置!$T$8:$T$13,[2]基础设置!$V$8:$V$13),IF(F13="拓展部",LOOKUP(P13,[2]基础设置!$T$8:$T$13,[2]基础设置!$W$8:$W$13),2000)))</f>
        <v>4</v>
      </c>
      <c r="R13" s="114">
        <f t="shared" si="4"/>
        <v>31</v>
      </c>
      <c r="S13" s="114">
        <f t="shared" si="5"/>
        <v>0</v>
      </c>
      <c r="T13" s="114">
        <f t="shared" si="6"/>
        <v>0</v>
      </c>
      <c r="U13" s="114">
        <f t="shared" si="0"/>
        <v>0</v>
      </c>
      <c r="V13" s="114">
        <f t="shared" si="7"/>
        <v>0</v>
      </c>
      <c r="W13" s="121">
        <v>10</v>
      </c>
      <c r="X13" s="121"/>
      <c r="Y13" s="121"/>
      <c r="Z13" s="121"/>
      <c r="AA13" s="122"/>
      <c r="AB13" s="122"/>
      <c r="AC13" s="122"/>
      <c r="AD13" s="122"/>
      <c r="AE13" s="122"/>
      <c r="AF13" s="122"/>
      <c r="AG13" s="116">
        <f>_xlfn.XLOOKUP(D13,'[2]①7月-花名册'!E:E,'[2]①7月-花名册'!T:T,0)</f>
        <v>0</v>
      </c>
      <c r="AH13" s="114">
        <f>SUMIFS('[2]7月运营'!$L:$L,'[2]7月运营'!$A:$A,D13,'[2]7月运营'!$K:$K,$A$1)</f>
        <v>0</v>
      </c>
      <c r="AI13" s="114">
        <f>SUMIFS('[2]7月运营'!H:H,'[2]7月运营'!$A:$A,D13,'[2]7月运营'!$K:$K,$A$1)</f>
        <v>0</v>
      </c>
      <c r="AJ13" s="114">
        <f>SUMIFS([2]上月未发人员明细!I:I,[2]上月未发人员明细!J:J,$AJ$2,[2]上月未发人员明细!A:A,D13)</f>
        <v>0</v>
      </c>
      <c r="AK13" s="114">
        <f>SUMIFS('[2]7月运营'!L:L,'[2]7月运营'!$A:$A,D13,'[2]7月运营'!$K:$K,$AK$2)</f>
        <v>0</v>
      </c>
    </row>
    <row r="14" spans="1:37" x14ac:dyDescent="0.2">
      <c r="A14" s="70" t="str">
        <v>紫荆</v>
      </c>
      <c r="B14" s="70" t="str">
        <v>店长</v>
      </c>
      <c r="C14" s="70" t="str">
        <v>B</v>
      </c>
      <c r="D14" s="70" t="str">
        <v>莫志英</v>
      </c>
      <c r="E14" s="70" t="str">
        <v>在职</v>
      </c>
      <c r="F14" s="70" t="str">
        <v>事业部</v>
      </c>
      <c r="G14" s="70">
        <f>_xlfn.XLOOKUP(D14,'[1]A-b-⑨-当月人员信息①'!$E:$E,'[1]A-b-⑨-当月人员信息①'!$M:$M,0)</f>
        <v>31</v>
      </c>
      <c r="H14" s="70">
        <f>_xlfn.XLOOKUP(D14,'[2]①7月-花名册'!E:E,'[2]①7月-花名册'!S:S,0)</f>
        <v>4</v>
      </c>
      <c r="I14" s="114">
        <f t="shared" si="1"/>
        <v>4</v>
      </c>
      <c r="J14" s="118">
        <v>4</v>
      </c>
      <c r="K14" s="118"/>
      <c r="L14" s="118"/>
      <c r="M14" s="118"/>
      <c r="N14" s="118"/>
      <c r="O14" s="114">
        <f t="shared" si="2"/>
        <v>27</v>
      </c>
      <c r="P14" s="114">
        <f t="shared" si="3"/>
        <v>31</v>
      </c>
      <c r="Q14" s="114">
        <f>IF(F14="事业部",LOOKUP(P14,[2]基础设置!$T$2:$T$6,[2]基础设置!$U$2:$U$6),IF(F14="总部",LOOKUP(P14,[2]基础设置!$T$8:$T$13,[2]基础设置!$V$8:$V$13),IF(F14="拓展部",LOOKUP(P14,[2]基础设置!$T$8:$T$13,[2]基础设置!$W$8:$W$13),2000)))</f>
        <v>4</v>
      </c>
      <c r="R14" s="114">
        <f t="shared" si="4"/>
        <v>31</v>
      </c>
      <c r="S14" s="114">
        <f t="shared" si="5"/>
        <v>0</v>
      </c>
      <c r="T14" s="114">
        <f t="shared" si="6"/>
        <v>0</v>
      </c>
      <c r="U14" s="114">
        <f t="shared" si="0"/>
        <v>0</v>
      </c>
      <c r="V14" s="114">
        <f t="shared" si="7"/>
        <v>0</v>
      </c>
      <c r="W14" s="121"/>
      <c r="X14" s="121"/>
      <c r="Y14" s="121"/>
      <c r="Z14" s="121"/>
      <c r="AA14" s="122"/>
      <c r="AB14" s="122"/>
      <c r="AC14" s="122"/>
      <c r="AD14" s="122"/>
      <c r="AE14" s="122"/>
      <c r="AF14" s="122"/>
      <c r="AG14" s="116">
        <f>_xlfn.XLOOKUP(D14,'[2]①7月-花名册'!E:E,'[2]①7月-花名册'!T:T,0)</f>
        <v>0</v>
      </c>
      <c r="AH14" s="114">
        <f>SUMIFS('[2]7月运营'!$L:$L,'[2]7月运营'!$A:$A,D14,'[2]7月运营'!$K:$K,$A$1)</f>
        <v>0</v>
      </c>
      <c r="AI14" s="114">
        <f>SUMIFS('[2]7月运营'!H:H,'[2]7月运营'!$A:$A,D14,'[2]7月运营'!$K:$K,$A$1)</f>
        <v>0</v>
      </c>
      <c r="AJ14" s="114">
        <f>SUMIFS([2]上月未发人员明细!I:I,[2]上月未发人员明细!J:J,$AJ$2,[2]上月未发人员明细!A:A,D14)</f>
        <v>0</v>
      </c>
      <c r="AK14" s="114">
        <f>SUMIFS('[2]7月运营'!L:L,'[2]7月运营'!$A:$A,D14,'[2]7月运营'!$K:$K,$AK$2)</f>
        <v>0</v>
      </c>
    </row>
    <row r="15" spans="1:37" x14ac:dyDescent="0.2">
      <c r="A15" s="70" t="str">
        <v>紫荆</v>
      </c>
      <c r="B15" s="70" t="str">
        <v>健康师</v>
      </c>
      <c r="C15" s="70" t="str">
        <v>A</v>
      </c>
      <c r="D15" s="70" t="str">
        <v>刘巧艳</v>
      </c>
      <c r="E15" s="70" t="str">
        <v>在职</v>
      </c>
      <c r="F15" s="70" t="str">
        <v>事业部</v>
      </c>
      <c r="G15" s="70">
        <f>_xlfn.XLOOKUP(D15,'[1]A-b-⑨-当月人员信息①'!$E:$E,'[1]A-b-⑨-当月人员信息①'!$M:$M,0)</f>
        <v>31</v>
      </c>
      <c r="H15" s="70">
        <f>_xlfn.XLOOKUP(D15,'[2]①7月-花名册'!E:E,'[2]①7月-花名册'!S:S,0)</f>
        <v>4</v>
      </c>
      <c r="I15" s="114">
        <f t="shared" si="1"/>
        <v>4</v>
      </c>
      <c r="J15" s="118">
        <v>4</v>
      </c>
      <c r="K15" s="118"/>
      <c r="L15" s="118"/>
      <c r="M15" s="118"/>
      <c r="N15" s="118"/>
      <c r="O15" s="114">
        <f t="shared" si="2"/>
        <v>27</v>
      </c>
      <c r="P15" s="114">
        <f t="shared" si="3"/>
        <v>31</v>
      </c>
      <c r="Q15" s="114">
        <f>IF(F15="事业部",LOOKUP(P15,[2]基础设置!$T$2:$T$6,[2]基础设置!$U$2:$U$6),IF(F15="总部",LOOKUP(P15,[2]基础设置!$T$8:$T$13,[2]基础设置!$V$8:$V$13),IF(F15="拓展部",LOOKUP(P15,[2]基础设置!$T$8:$T$13,[2]基础设置!$W$8:$W$13),2000)))</f>
        <v>4</v>
      </c>
      <c r="R15" s="114">
        <f t="shared" si="4"/>
        <v>31</v>
      </c>
      <c r="S15" s="114">
        <f t="shared" si="5"/>
        <v>0</v>
      </c>
      <c r="T15" s="114">
        <f t="shared" si="6"/>
        <v>0</v>
      </c>
      <c r="U15" s="114">
        <f t="shared" si="0"/>
        <v>0</v>
      </c>
      <c r="V15" s="114">
        <f t="shared" si="7"/>
        <v>0</v>
      </c>
      <c r="W15" s="121"/>
      <c r="X15" s="121"/>
      <c r="Y15" s="121"/>
      <c r="Z15" s="121"/>
      <c r="AA15" s="122"/>
      <c r="AB15" s="122"/>
      <c r="AC15" s="122"/>
      <c r="AD15" s="122"/>
      <c r="AE15" s="122"/>
      <c r="AF15" s="122"/>
      <c r="AG15" s="116">
        <f>_xlfn.XLOOKUP(D15,'[2]①7月-花名册'!E:E,'[2]①7月-花名册'!T:T,0)</f>
        <v>0</v>
      </c>
      <c r="AH15" s="114">
        <f>SUMIFS('[2]7月运营'!$L:$L,'[2]7月运营'!$A:$A,D15,'[2]7月运营'!$K:$K,$A$1)</f>
        <v>0</v>
      </c>
      <c r="AI15" s="114">
        <f>SUMIFS('[2]7月运营'!H:H,'[2]7月运营'!$A:$A,D15,'[2]7月运营'!$K:$K,$A$1)</f>
        <v>0</v>
      </c>
      <c r="AJ15" s="114">
        <f>SUMIFS([2]上月未发人员明细!I:I,[2]上月未发人员明细!J:J,$AJ$2,[2]上月未发人员明细!A:A,D15)</f>
        <v>0</v>
      </c>
      <c r="AK15" s="114">
        <f>SUMIFS('[2]7月运营'!L:L,'[2]7月运营'!$A:$A,D15,'[2]7月运营'!$K:$K,$AK$2)</f>
        <v>0</v>
      </c>
    </row>
    <row r="16" spans="1:37" x14ac:dyDescent="0.2">
      <c r="A16" s="70" t="str">
        <v>紫荆</v>
      </c>
      <c r="B16" s="70" t="str">
        <v>健康师</v>
      </c>
      <c r="C16" s="70" t="str">
        <v>A</v>
      </c>
      <c r="D16" s="70" t="str">
        <v>康红梅</v>
      </c>
      <c r="E16" s="70" t="str">
        <v>在职</v>
      </c>
      <c r="F16" s="70" t="str">
        <v>事业部</v>
      </c>
      <c r="G16" s="70">
        <f>_xlfn.XLOOKUP(D16,'[1]A-b-⑨-当月人员信息①'!$E:$E,'[1]A-b-⑨-当月人员信息①'!$M:$M,0)</f>
        <v>31</v>
      </c>
      <c r="H16" s="70">
        <f>_xlfn.XLOOKUP(D16,'[2]①7月-花名册'!E:E,'[2]①7月-花名册'!S:S,0)</f>
        <v>4</v>
      </c>
      <c r="I16" s="114">
        <f t="shared" si="1"/>
        <v>4</v>
      </c>
      <c r="J16" s="118">
        <v>4</v>
      </c>
      <c r="K16" s="118"/>
      <c r="L16" s="118"/>
      <c r="M16" s="118"/>
      <c r="N16" s="118"/>
      <c r="O16" s="114">
        <f t="shared" si="2"/>
        <v>27</v>
      </c>
      <c r="P16" s="114">
        <f t="shared" si="3"/>
        <v>31</v>
      </c>
      <c r="Q16" s="114">
        <f>IF(F16="事业部",LOOKUP(P16,[2]基础设置!$T$2:$T$6,[2]基础设置!$U$2:$U$6),IF(F16="总部",LOOKUP(P16,[2]基础设置!$T$8:$T$13,[2]基础设置!$V$8:$V$13),IF(F16="拓展部",LOOKUP(P16,[2]基础设置!$T$8:$T$13,[2]基础设置!$W$8:$W$13),2000)))</f>
        <v>4</v>
      </c>
      <c r="R16" s="114">
        <f t="shared" si="4"/>
        <v>31</v>
      </c>
      <c r="S16" s="114">
        <f t="shared" si="5"/>
        <v>0</v>
      </c>
      <c r="T16" s="114">
        <f t="shared" si="6"/>
        <v>0</v>
      </c>
      <c r="U16" s="114">
        <f t="shared" si="0"/>
        <v>0</v>
      </c>
      <c r="V16" s="114">
        <f t="shared" si="7"/>
        <v>0</v>
      </c>
      <c r="W16" s="121"/>
      <c r="X16" s="121">
        <v>10</v>
      </c>
      <c r="Y16" s="121"/>
      <c r="Z16" s="121"/>
      <c r="AA16" s="122"/>
      <c r="AB16" s="122"/>
      <c r="AC16" s="122"/>
      <c r="AD16" s="122"/>
      <c r="AE16" s="122"/>
      <c r="AF16" s="122"/>
      <c r="AG16" s="116">
        <f>_xlfn.XLOOKUP(D16,'[2]①7月-花名册'!E:E,'[2]①7月-花名册'!T:T,0)</f>
        <v>0</v>
      </c>
      <c r="AH16" s="114">
        <f>SUMIFS('[2]7月运营'!$L:$L,'[2]7月运营'!$A:$A,D16,'[2]7月运营'!$K:$K,$A$1)</f>
        <v>0</v>
      </c>
      <c r="AI16" s="114">
        <f>SUMIFS('[2]7月运营'!H:H,'[2]7月运营'!$A:$A,D16,'[2]7月运营'!$K:$K,$A$1)</f>
        <v>0</v>
      </c>
      <c r="AJ16" s="114">
        <f>SUMIFS([2]上月未发人员明细!I:I,[2]上月未发人员明细!J:J,$AJ$2,[2]上月未发人员明细!A:A,D16)</f>
        <v>0</v>
      </c>
      <c r="AK16" s="114">
        <f>SUMIFS('[2]7月运营'!L:L,'[2]7月运营'!$A:$A,D16,'[2]7月运营'!$K:$K,$AK$2)</f>
        <v>0</v>
      </c>
    </row>
    <row r="17" spans="1:37" x14ac:dyDescent="0.2">
      <c r="A17" s="70" t="str">
        <v>紫荆</v>
      </c>
      <c r="B17" s="70" t="str">
        <v>健康师</v>
      </c>
      <c r="C17" s="70" t="str">
        <v>A</v>
      </c>
      <c r="D17" s="70" t="str">
        <v>唐银春</v>
      </c>
      <c r="E17" s="70" t="str">
        <v>在职</v>
      </c>
      <c r="F17" s="70" t="str">
        <v>事业部</v>
      </c>
      <c r="G17" s="70">
        <f>_xlfn.XLOOKUP(D17,'[1]A-b-⑨-当月人员信息①'!$E:$E,'[1]A-b-⑨-当月人员信息①'!$M:$M,0)</f>
        <v>31</v>
      </c>
      <c r="H17" s="70">
        <f>_xlfn.XLOOKUP(D17,'[2]①7月-花名册'!E:E,'[2]①7月-花名册'!S:S,0)</f>
        <v>4</v>
      </c>
      <c r="I17" s="114">
        <f t="shared" si="1"/>
        <v>5</v>
      </c>
      <c r="J17" s="118">
        <v>4</v>
      </c>
      <c r="K17" s="118"/>
      <c r="L17" s="118">
        <v>1</v>
      </c>
      <c r="M17" s="118"/>
      <c r="N17" s="118"/>
      <c r="O17" s="114">
        <f t="shared" si="2"/>
        <v>26</v>
      </c>
      <c r="P17" s="114">
        <f t="shared" si="3"/>
        <v>31</v>
      </c>
      <c r="Q17" s="114">
        <f>IF(F17="事业部",LOOKUP(P17,[2]基础设置!$T$2:$T$6,[2]基础设置!$U$2:$U$6),IF(F17="总部",LOOKUP(P17,[2]基础设置!$T$8:$T$13,[2]基础设置!$V$8:$V$13),IF(F17="拓展部",LOOKUP(P17,[2]基础设置!$T$8:$T$13,[2]基础设置!$W$8:$W$13),2000)))</f>
        <v>4</v>
      </c>
      <c r="R17" s="114">
        <f t="shared" si="4"/>
        <v>31</v>
      </c>
      <c r="S17" s="114">
        <f t="shared" si="5"/>
        <v>0</v>
      </c>
      <c r="T17" s="114">
        <f t="shared" si="6"/>
        <v>0</v>
      </c>
      <c r="U17" s="114">
        <f t="shared" si="0"/>
        <v>0</v>
      </c>
      <c r="V17" s="114">
        <f t="shared" si="7"/>
        <v>0</v>
      </c>
      <c r="W17" s="121"/>
      <c r="X17" s="121">
        <v>10</v>
      </c>
      <c r="Y17" s="121"/>
      <c r="Z17" s="121"/>
      <c r="AA17" s="122"/>
      <c r="AB17" s="122"/>
      <c r="AC17" s="122"/>
      <c r="AD17" s="122"/>
      <c r="AE17" s="122"/>
      <c r="AF17" s="122"/>
      <c r="AG17" s="116">
        <f>_xlfn.XLOOKUP(D17,'[2]①7月-花名册'!E:E,'[2]①7月-花名册'!T:T,0)</f>
        <v>0</v>
      </c>
      <c r="AH17" s="114">
        <f>SUMIFS('[2]7月运营'!$L:$L,'[2]7月运营'!$A:$A,D17,'[2]7月运营'!$K:$K,$A$1)</f>
        <v>0</v>
      </c>
      <c r="AI17" s="114">
        <f>SUMIFS('[2]7月运营'!H:H,'[2]7月运营'!$A:$A,D17,'[2]7月运营'!$K:$K,$A$1)</f>
        <v>0</v>
      </c>
      <c r="AJ17" s="114">
        <f>SUMIFS([2]上月未发人员明细!I:I,[2]上月未发人员明细!J:J,$AJ$2,[2]上月未发人员明细!A:A,D17)</f>
        <v>0</v>
      </c>
      <c r="AK17" s="114">
        <f>SUMIFS('[2]7月运营'!L:L,'[2]7月运营'!$A:$A,D17,'[2]7月运营'!$K:$K,$AK$2)</f>
        <v>0</v>
      </c>
    </row>
    <row r="18" spans="1:37" x14ac:dyDescent="0.2">
      <c r="A18" s="70" t="str">
        <v>紫荆</v>
      </c>
      <c r="B18" s="70" t="str">
        <v>健康师</v>
      </c>
      <c r="C18" s="70" t="str">
        <v>A</v>
      </c>
      <c r="D18" s="70" t="str">
        <v>刘晓丽</v>
      </c>
      <c r="E18" s="70" t="str">
        <v>在职</v>
      </c>
      <c r="F18" s="70" t="str">
        <v>事业部</v>
      </c>
      <c r="G18" s="70">
        <f>_xlfn.XLOOKUP(D18,'[1]A-b-⑨-当月人员信息①'!$E:$E,'[1]A-b-⑨-当月人员信息①'!$M:$M,0)</f>
        <v>31</v>
      </c>
      <c r="H18" s="70">
        <f>_xlfn.XLOOKUP(D18,'[2]①7月-花名册'!E:E,'[2]①7月-花名册'!S:S,0)</f>
        <v>4</v>
      </c>
      <c r="I18" s="114">
        <f t="shared" si="1"/>
        <v>4</v>
      </c>
      <c r="J18" s="118">
        <v>4</v>
      </c>
      <c r="K18" s="118"/>
      <c r="L18" s="118"/>
      <c r="M18" s="118"/>
      <c r="N18" s="118"/>
      <c r="O18" s="114">
        <f t="shared" si="2"/>
        <v>27</v>
      </c>
      <c r="P18" s="114">
        <f t="shared" si="3"/>
        <v>31</v>
      </c>
      <c r="Q18" s="114">
        <f>IF(F18="事业部",LOOKUP(P18,[2]基础设置!$T$2:$T$6,[2]基础设置!$U$2:$U$6),IF(F18="总部",LOOKUP(P18,[2]基础设置!$T$8:$T$13,[2]基础设置!$V$8:$V$13),IF(F18="拓展部",LOOKUP(P18,[2]基础设置!$T$8:$T$13,[2]基础设置!$W$8:$W$13),2000)))</f>
        <v>4</v>
      </c>
      <c r="R18" s="114">
        <f t="shared" si="4"/>
        <v>31</v>
      </c>
      <c r="S18" s="114">
        <f t="shared" si="5"/>
        <v>0</v>
      </c>
      <c r="T18" s="114">
        <f t="shared" si="6"/>
        <v>0</v>
      </c>
      <c r="U18" s="114">
        <f t="shared" si="0"/>
        <v>0</v>
      </c>
      <c r="V18" s="114">
        <f t="shared" si="7"/>
        <v>0</v>
      </c>
      <c r="W18" s="121">
        <v>10</v>
      </c>
      <c r="X18" s="121">
        <v>10</v>
      </c>
      <c r="Y18" s="121"/>
      <c r="Z18" s="121"/>
      <c r="AA18" s="122"/>
      <c r="AB18" s="122"/>
      <c r="AC18" s="122"/>
      <c r="AD18" s="122"/>
      <c r="AE18" s="122"/>
      <c r="AF18" s="122"/>
      <c r="AG18" s="116">
        <f>_xlfn.XLOOKUP(D18,'[2]①7月-花名册'!E:E,'[2]①7月-花名册'!T:T,0)</f>
        <v>0</v>
      </c>
      <c r="AH18" s="114">
        <f>SUMIFS('[2]7月运营'!$L:$L,'[2]7月运营'!$A:$A,D18,'[2]7月运营'!$K:$K,$A$1)</f>
        <v>0</v>
      </c>
      <c r="AI18" s="114">
        <f>SUMIFS('[2]7月运营'!H:H,'[2]7月运营'!$A:$A,D18,'[2]7月运营'!$K:$K,$A$1)</f>
        <v>0</v>
      </c>
      <c r="AJ18" s="114">
        <f>SUMIFS([2]上月未发人员明细!I:I,[2]上月未发人员明细!J:J,$AJ$2,[2]上月未发人员明细!A:A,D18)</f>
        <v>0</v>
      </c>
      <c r="AK18" s="114">
        <f>SUMIFS('[2]7月运营'!L:L,'[2]7月运营'!$A:$A,D18,'[2]7月运营'!$K:$K,$AK$2)</f>
        <v>0</v>
      </c>
    </row>
    <row r="19" spans="1:37" x14ac:dyDescent="0.2">
      <c r="A19" s="70" t="str">
        <v>紫荆</v>
      </c>
      <c r="B19" s="70" t="str">
        <v>健康师</v>
      </c>
      <c r="C19" s="70" t="str">
        <v>A</v>
      </c>
      <c r="D19" s="70" t="str">
        <v>熊艳</v>
      </c>
      <c r="E19" s="70" t="str">
        <v>在职</v>
      </c>
      <c r="F19" s="70" t="str">
        <v>事业部</v>
      </c>
      <c r="G19" s="70">
        <f>_xlfn.XLOOKUP(D19,'[1]A-b-⑨-当月人员信息①'!$E:$E,'[1]A-b-⑨-当月人员信息①'!$M:$M,0)</f>
        <v>31</v>
      </c>
      <c r="H19" s="70">
        <f>_xlfn.XLOOKUP(D19,'[2]①7月-花名册'!E:E,'[2]①7月-花名册'!S:S,0)</f>
        <v>4</v>
      </c>
      <c r="I19" s="114">
        <f t="shared" si="1"/>
        <v>4</v>
      </c>
      <c r="J19" s="118">
        <v>4</v>
      </c>
      <c r="K19" s="118"/>
      <c r="L19" s="118"/>
      <c r="M19" s="118"/>
      <c r="N19" s="118"/>
      <c r="O19" s="114">
        <f t="shared" si="2"/>
        <v>27</v>
      </c>
      <c r="P19" s="114">
        <f t="shared" si="3"/>
        <v>31</v>
      </c>
      <c r="Q19" s="114">
        <f>IF(F19="事业部",LOOKUP(P19,[2]基础设置!$T$2:$T$6,[2]基础设置!$U$2:$U$6),IF(F19="总部",LOOKUP(P19,[2]基础设置!$T$8:$T$13,[2]基础设置!$V$8:$V$13),IF(F19="拓展部",LOOKUP(P19,[2]基础设置!$T$8:$T$13,[2]基础设置!$W$8:$W$13),2000)))</f>
        <v>4</v>
      </c>
      <c r="R19" s="114">
        <f t="shared" si="4"/>
        <v>31</v>
      </c>
      <c r="S19" s="114">
        <f t="shared" si="5"/>
        <v>0</v>
      </c>
      <c r="T19" s="114">
        <f t="shared" si="6"/>
        <v>0</v>
      </c>
      <c r="U19" s="114">
        <f t="shared" si="0"/>
        <v>0</v>
      </c>
      <c r="V19" s="114">
        <f t="shared" si="7"/>
        <v>0</v>
      </c>
      <c r="W19" s="121"/>
      <c r="X19" s="121"/>
      <c r="Y19" s="121">
        <v>50</v>
      </c>
      <c r="Z19" s="121"/>
      <c r="AA19" s="122"/>
      <c r="AB19" s="122"/>
      <c r="AC19" s="122"/>
      <c r="AD19" s="122"/>
      <c r="AE19" s="122"/>
      <c r="AF19" s="122"/>
      <c r="AG19" s="116">
        <f>_xlfn.XLOOKUP(D19,'[2]①7月-花名册'!E:E,'[2]①7月-花名册'!T:T,0)</f>
        <v>0</v>
      </c>
      <c r="AH19" s="114">
        <f>SUMIFS('[2]7月运营'!$L:$L,'[2]7月运营'!$A:$A,D19,'[2]7月运营'!$K:$K,$A$1)</f>
        <v>0</v>
      </c>
      <c r="AI19" s="114">
        <f>SUMIFS('[2]7月运营'!H:H,'[2]7月运营'!$A:$A,D19,'[2]7月运营'!$K:$K,$A$1)</f>
        <v>0</v>
      </c>
      <c r="AJ19" s="114">
        <f>SUMIFS([2]上月未发人员明细!I:I,[2]上月未发人员明细!J:J,$AJ$2,[2]上月未发人员明细!A:A,D19)</f>
        <v>0</v>
      </c>
      <c r="AK19" s="114">
        <f>SUMIFS('[2]7月运营'!L:L,'[2]7月运营'!$A:$A,D19,'[2]7月运营'!$K:$K,$AK$2)</f>
        <v>0</v>
      </c>
    </row>
    <row r="20" spans="1:37" x14ac:dyDescent="0.2">
      <c r="A20" s="70" t="str">
        <v>紫荆</v>
      </c>
      <c r="B20" s="70" t="str">
        <v>健康师</v>
      </c>
      <c r="C20" s="70" t="str">
        <v>A</v>
      </c>
      <c r="D20" s="70" t="str">
        <v>任静</v>
      </c>
      <c r="E20" s="70" t="str">
        <v>在职</v>
      </c>
      <c r="F20" s="70" t="str">
        <v>事业部</v>
      </c>
      <c r="G20" s="70">
        <f>_xlfn.XLOOKUP(D20,'[1]A-b-⑨-当月人员信息①'!$E:$E,'[1]A-b-⑨-当月人员信息①'!$M:$M,0)</f>
        <v>31</v>
      </c>
      <c r="H20" s="70">
        <f>_xlfn.XLOOKUP(D20,'[2]①7月-花名册'!E:E,'[2]①7月-花名册'!S:S,0)</f>
        <v>4</v>
      </c>
      <c r="I20" s="114">
        <f t="shared" si="1"/>
        <v>5</v>
      </c>
      <c r="J20" s="118">
        <v>4</v>
      </c>
      <c r="K20" s="118"/>
      <c r="L20" s="118">
        <v>1</v>
      </c>
      <c r="M20" s="118"/>
      <c r="N20" s="118"/>
      <c r="O20" s="114">
        <f t="shared" si="2"/>
        <v>26</v>
      </c>
      <c r="P20" s="114">
        <f t="shared" si="3"/>
        <v>31</v>
      </c>
      <c r="Q20" s="114">
        <f>IF(F20="事业部",LOOKUP(P20,[2]基础设置!$T$2:$T$6,[2]基础设置!$U$2:$U$6),IF(F20="总部",LOOKUP(P20,[2]基础设置!$T$8:$T$13,[2]基础设置!$V$8:$V$13),IF(F20="拓展部",LOOKUP(P20,[2]基础设置!$T$8:$T$13,[2]基础设置!$W$8:$W$13),2000)))</f>
        <v>4</v>
      </c>
      <c r="R20" s="114">
        <f t="shared" si="4"/>
        <v>31</v>
      </c>
      <c r="S20" s="114">
        <f t="shared" si="5"/>
        <v>0</v>
      </c>
      <c r="T20" s="114">
        <f t="shared" si="6"/>
        <v>0</v>
      </c>
      <c r="U20" s="114">
        <f t="shared" si="0"/>
        <v>0</v>
      </c>
      <c r="V20" s="114">
        <f t="shared" si="7"/>
        <v>0</v>
      </c>
      <c r="W20" s="121"/>
      <c r="X20" s="121">
        <v>10</v>
      </c>
      <c r="Y20" s="121"/>
      <c r="Z20" s="121"/>
      <c r="AA20" s="122"/>
      <c r="AB20" s="122">
        <v>100</v>
      </c>
      <c r="AC20" s="122"/>
      <c r="AD20" s="122"/>
      <c r="AE20" s="122"/>
      <c r="AF20" s="122"/>
      <c r="AG20" s="116">
        <f>_xlfn.XLOOKUP(D20,'[2]①7月-花名册'!E:E,'[2]①7月-花名册'!T:T,0)</f>
        <v>0</v>
      </c>
      <c r="AH20" s="114">
        <f>SUMIFS('[2]7月运营'!$L:$L,'[2]7月运营'!$A:$A,D20,'[2]7月运营'!$K:$K,$A$1)</f>
        <v>0</v>
      </c>
      <c r="AI20" s="114">
        <f>SUMIFS('[2]7月运营'!H:H,'[2]7月运营'!$A:$A,D20,'[2]7月运营'!$K:$K,$A$1)</f>
        <v>0</v>
      </c>
      <c r="AJ20" s="114">
        <f>SUMIFS([2]上月未发人员明细!I:I,[2]上月未发人员明细!J:J,$AJ$2,[2]上月未发人员明细!A:A,D20)</f>
        <v>0</v>
      </c>
      <c r="AK20" s="114">
        <f>SUMIFS('[2]7月运营'!L:L,'[2]7月运营'!$A:$A,D20,'[2]7月运营'!$K:$K,$AK$2)</f>
        <v>0</v>
      </c>
    </row>
    <row r="21" spans="1:37" x14ac:dyDescent="0.2">
      <c r="A21" s="70" t="str">
        <v>紫荆</v>
      </c>
      <c r="B21" s="70" t="str">
        <v>店助</v>
      </c>
      <c r="C21" s="70" t="str">
        <v>A</v>
      </c>
      <c r="D21" s="70" t="str">
        <v>吴琴</v>
      </c>
      <c r="E21" s="70" t="str">
        <v>在职</v>
      </c>
      <c r="F21" s="70" t="str">
        <v>事业部</v>
      </c>
      <c r="G21" s="70">
        <f>_xlfn.XLOOKUP(D21,'[1]A-b-⑨-当月人员信息①'!$E:$E,'[1]A-b-⑨-当月人员信息①'!$M:$M,0)</f>
        <v>31</v>
      </c>
      <c r="H21" s="70">
        <f>_xlfn.XLOOKUP(D21,'[2]①7月-花名册'!E:E,'[2]①7月-花名册'!S:S,0)</f>
        <v>4</v>
      </c>
      <c r="I21" s="114">
        <f t="shared" si="1"/>
        <v>5</v>
      </c>
      <c r="J21" s="118">
        <v>4</v>
      </c>
      <c r="K21" s="118"/>
      <c r="L21" s="118">
        <v>1</v>
      </c>
      <c r="M21" s="118"/>
      <c r="N21" s="118"/>
      <c r="O21" s="114">
        <f t="shared" si="2"/>
        <v>26</v>
      </c>
      <c r="P21" s="114">
        <f t="shared" si="3"/>
        <v>31</v>
      </c>
      <c r="Q21" s="114">
        <f>IF(F21="事业部",LOOKUP(P21,[2]基础设置!$T$2:$T$6,[2]基础设置!$U$2:$U$6),IF(F21="总部",LOOKUP(P21,[2]基础设置!$T$8:$T$13,[2]基础设置!$V$8:$V$13),IF(F21="拓展部",LOOKUP(P21,[2]基础设置!$T$8:$T$13,[2]基础设置!$W$8:$W$13),2000)))</f>
        <v>4</v>
      </c>
      <c r="R21" s="114">
        <f t="shared" si="4"/>
        <v>31</v>
      </c>
      <c r="S21" s="114">
        <f t="shared" si="5"/>
        <v>0</v>
      </c>
      <c r="T21" s="114">
        <f t="shared" si="6"/>
        <v>0</v>
      </c>
      <c r="U21" s="114">
        <f t="shared" si="0"/>
        <v>0</v>
      </c>
      <c r="V21" s="114">
        <f t="shared" si="7"/>
        <v>0</v>
      </c>
      <c r="W21" s="121"/>
      <c r="X21" s="121"/>
      <c r="Y21" s="121"/>
      <c r="Z21" s="121"/>
      <c r="AA21" s="122"/>
      <c r="AB21" s="122"/>
      <c r="AC21" s="122"/>
      <c r="AD21" s="122"/>
      <c r="AE21" s="122"/>
      <c r="AF21" s="122"/>
      <c r="AG21" s="116">
        <f>_xlfn.XLOOKUP(D21,'[2]①7月-花名册'!E:E,'[2]①7月-花名册'!T:T,0)</f>
        <v>0</v>
      </c>
      <c r="AH21" s="114">
        <f>SUMIFS('[2]7月运营'!$L:$L,'[2]7月运营'!$A:$A,D21,'[2]7月运营'!$K:$K,$A$1)</f>
        <v>0</v>
      </c>
      <c r="AI21" s="114">
        <f>SUMIFS('[2]7月运营'!H:H,'[2]7月运营'!$A:$A,D21,'[2]7月运营'!$K:$K,$A$1)</f>
        <v>0</v>
      </c>
      <c r="AJ21" s="114">
        <f>SUMIFS([2]上月未发人员明细!I:I,[2]上月未发人员明细!J:J,$AJ$2,[2]上月未发人员明细!A:A,D21)</f>
        <v>0</v>
      </c>
      <c r="AK21" s="114">
        <f>SUMIFS('[2]7月运营'!L:L,'[2]7月运营'!$A:$A,D21,'[2]7月运营'!$K:$K,$AK$2)</f>
        <v>0</v>
      </c>
    </row>
    <row r="22" spans="1:37" x14ac:dyDescent="0.2">
      <c r="A22" s="70" t="str">
        <v>紫荆</v>
      </c>
      <c r="B22" s="70" t="str">
        <v>健康师</v>
      </c>
      <c r="C22" s="70" t="str">
        <v>A</v>
      </c>
      <c r="D22" s="70" t="str">
        <v>陈红霞</v>
      </c>
      <c r="E22" s="70" t="str">
        <v>在职</v>
      </c>
      <c r="F22" s="70" t="str">
        <v>事业部</v>
      </c>
      <c r="G22" s="70">
        <f>_xlfn.XLOOKUP(D22,'[1]A-b-⑨-当月人员信息①'!$E:$E,'[1]A-b-⑨-当月人员信息①'!$M:$M,0)</f>
        <v>31</v>
      </c>
      <c r="H22" s="70">
        <f>_xlfn.XLOOKUP(D22,'[2]①7月-花名册'!E:E,'[2]①7月-花名册'!S:S,0)</f>
        <v>4</v>
      </c>
      <c r="I22" s="114">
        <f t="shared" si="1"/>
        <v>4</v>
      </c>
      <c r="J22" s="118">
        <v>4</v>
      </c>
      <c r="K22" s="118"/>
      <c r="L22" s="118"/>
      <c r="M22" s="118"/>
      <c r="N22" s="118"/>
      <c r="O22" s="114">
        <f t="shared" si="2"/>
        <v>27</v>
      </c>
      <c r="P22" s="114">
        <f t="shared" si="3"/>
        <v>31</v>
      </c>
      <c r="Q22" s="114">
        <f>IF(F22="事业部",LOOKUP(P22,[2]基础设置!$T$2:$T$6,[2]基础设置!$U$2:$U$6),IF(F22="总部",LOOKUP(P22,[2]基础设置!$T$8:$T$13,[2]基础设置!$V$8:$V$13),IF(F22="拓展部",LOOKUP(P22,[2]基础设置!$T$8:$T$13,[2]基础设置!$W$8:$W$13),2000)))</f>
        <v>4</v>
      </c>
      <c r="R22" s="114">
        <f t="shared" si="4"/>
        <v>31</v>
      </c>
      <c r="S22" s="114">
        <f t="shared" si="5"/>
        <v>0</v>
      </c>
      <c r="T22" s="114">
        <f t="shared" si="6"/>
        <v>0</v>
      </c>
      <c r="U22" s="114">
        <f t="shared" si="0"/>
        <v>0</v>
      </c>
      <c r="V22" s="114">
        <f t="shared" si="7"/>
        <v>0</v>
      </c>
      <c r="W22" s="121"/>
      <c r="X22" s="121">
        <v>10</v>
      </c>
      <c r="Y22" s="121"/>
      <c r="Z22" s="121"/>
      <c r="AA22" s="122"/>
      <c r="AB22" s="122"/>
      <c r="AC22" s="122"/>
      <c r="AD22" s="122"/>
      <c r="AE22" s="122"/>
      <c r="AF22" s="122"/>
      <c r="AG22" s="116">
        <f>_xlfn.XLOOKUP(D22,'[2]①7月-花名册'!E:E,'[2]①7月-花名册'!T:T,0)</f>
        <v>0</v>
      </c>
      <c r="AH22" s="114">
        <f>SUMIFS('[2]7月运营'!$L:$L,'[2]7月运营'!$A:$A,D22,'[2]7月运营'!$K:$K,$A$1)</f>
        <v>0</v>
      </c>
      <c r="AI22" s="114">
        <f>SUMIFS('[2]7月运营'!H:H,'[2]7月运营'!$A:$A,D22,'[2]7月运营'!$K:$K,$A$1)</f>
        <v>0</v>
      </c>
      <c r="AJ22" s="114">
        <f>SUMIFS([2]上月未发人员明细!I:I,[2]上月未发人员明细!J:J,$AJ$2,[2]上月未发人员明细!A:A,D22)</f>
        <v>0</v>
      </c>
      <c r="AK22" s="114">
        <f>SUMIFS('[2]7月运营'!L:L,'[2]7月运营'!$A:$A,D22,'[2]7月运营'!$K:$K,$AK$2)</f>
        <v>0</v>
      </c>
    </row>
    <row r="23" spans="1:37" x14ac:dyDescent="0.2">
      <c r="A23" s="70" t="str">
        <v>紫荆</v>
      </c>
      <c r="B23" s="70" t="str">
        <v>健康师</v>
      </c>
      <c r="C23" s="70" t="str">
        <v>A</v>
      </c>
      <c r="D23" s="70" t="str">
        <v>廖增珍</v>
      </c>
      <c r="E23" s="70" t="str">
        <v>在职</v>
      </c>
      <c r="F23" s="70" t="str">
        <v>事业部</v>
      </c>
      <c r="G23" s="70">
        <f>_xlfn.XLOOKUP(D23,'[1]A-b-⑨-当月人员信息①'!$E:$E,'[1]A-b-⑨-当月人员信息①'!$M:$M,0)</f>
        <v>26</v>
      </c>
      <c r="H23" s="70">
        <f>_xlfn.XLOOKUP(D23,'[2]①7月-花名册'!E:E,'[2]①7月-花名册'!S:S,0)</f>
        <v>3</v>
      </c>
      <c r="I23" s="114">
        <f t="shared" si="1"/>
        <v>3</v>
      </c>
      <c r="J23" s="118">
        <v>3</v>
      </c>
      <c r="K23" s="118"/>
      <c r="L23" s="118"/>
      <c r="M23" s="118"/>
      <c r="N23" s="118"/>
      <c r="O23" s="114">
        <f t="shared" si="2"/>
        <v>23</v>
      </c>
      <c r="P23" s="114">
        <f t="shared" si="3"/>
        <v>26</v>
      </c>
      <c r="Q23" s="114">
        <f>IF(F23="事业部",LOOKUP(P23,[2]基础设置!$T$2:$T$6,[2]基础设置!$U$2:$U$6),IF(F23="总部",LOOKUP(P23,[2]基础设置!$T$8:$T$13,[2]基础设置!$V$8:$V$13),IF(F23="拓展部",LOOKUP(P23,[2]基础设置!$T$8:$T$13,[2]基础设置!$W$8:$W$13),2000)))</f>
        <v>3</v>
      </c>
      <c r="R23" s="114">
        <f t="shared" si="4"/>
        <v>26</v>
      </c>
      <c r="S23" s="114">
        <f t="shared" si="5"/>
        <v>0</v>
      </c>
      <c r="T23" s="114">
        <f t="shared" si="6"/>
        <v>0</v>
      </c>
      <c r="U23" s="114">
        <f t="shared" si="0"/>
        <v>0</v>
      </c>
      <c r="V23" s="114">
        <f t="shared" si="7"/>
        <v>0</v>
      </c>
      <c r="W23" s="121"/>
      <c r="X23" s="121"/>
      <c r="Y23" s="121"/>
      <c r="Z23" s="121"/>
      <c r="AA23" s="122">
        <v>1211</v>
      </c>
      <c r="AB23" s="122"/>
      <c r="AC23" s="122"/>
      <c r="AD23" s="122">
        <v>300</v>
      </c>
      <c r="AE23" s="122"/>
      <c r="AF23" s="122"/>
      <c r="AG23" s="116">
        <f>_xlfn.XLOOKUP(D23,'[2]①7月-花名册'!E:E,'[2]①7月-花名册'!T:T,0)</f>
        <v>0</v>
      </c>
      <c r="AH23" s="114">
        <f>SUMIFS('[2]7月运营'!$L:$L,'[2]7月运营'!$A:$A,D23,'[2]7月运营'!$K:$K,$A$1)</f>
        <v>0</v>
      </c>
      <c r="AI23" s="114">
        <f>SUMIFS('[2]7月运营'!H:H,'[2]7月运营'!$A:$A,D23,'[2]7月运营'!$K:$K,$A$1)</f>
        <v>0</v>
      </c>
      <c r="AJ23" s="114">
        <f>SUMIFS([2]上月未发人员明细!I:I,[2]上月未发人员明细!J:J,$AJ$2,[2]上月未发人员明细!A:A,D23)</f>
        <v>0</v>
      </c>
      <c r="AK23" s="114">
        <f>SUMIFS('[2]7月运营'!L:L,'[2]7月运营'!$A:$A,D23,'[2]7月运营'!$K:$K,$AK$2)</f>
        <v>0</v>
      </c>
    </row>
    <row r="24" spans="1:37" x14ac:dyDescent="0.2">
      <c r="A24" s="70" t="str">
        <v>紫荆</v>
      </c>
      <c r="B24" s="70" t="str">
        <v>主任</v>
      </c>
      <c r="C24" s="70" t="str">
        <v>B</v>
      </c>
      <c r="D24" s="70" t="str">
        <v>李春华</v>
      </c>
      <c r="E24" s="70" t="str">
        <v>在职</v>
      </c>
      <c r="F24" s="70" t="str">
        <v>事业部</v>
      </c>
      <c r="G24" s="70">
        <f>_xlfn.XLOOKUP(D24,'[1]A-b-⑨-当月人员信息①'!$E:$E,'[1]A-b-⑨-当月人员信息①'!$M:$M,0)</f>
        <v>31</v>
      </c>
      <c r="H24" s="70">
        <f>_xlfn.XLOOKUP(D24,'[2]①7月-花名册'!E:E,'[2]①7月-花名册'!S:S,0)</f>
        <v>4</v>
      </c>
      <c r="I24" s="114">
        <f t="shared" si="1"/>
        <v>4</v>
      </c>
      <c r="J24" s="118">
        <v>4</v>
      </c>
      <c r="K24" s="118"/>
      <c r="L24" s="118"/>
      <c r="M24" s="118"/>
      <c r="N24" s="118"/>
      <c r="O24" s="114">
        <f t="shared" si="2"/>
        <v>27</v>
      </c>
      <c r="P24" s="114">
        <f t="shared" si="3"/>
        <v>31</v>
      </c>
      <c r="Q24" s="114">
        <f>IF(F24="事业部",LOOKUP(P24,[2]基础设置!$T$2:$T$6,[2]基础设置!$U$2:$U$6),IF(F24="总部",LOOKUP(P24,[2]基础设置!$T$8:$T$13,[2]基础设置!$V$8:$V$13),IF(F24="拓展部",LOOKUP(P24,[2]基础设置!$T$8:$T$13,[2]基础设置!$W$8:$W$13),2000)))</f>
        <v>4</v>
      </c>
      <c r="R24" s="114">
        <f t="shared" si="4"/>
        <v>31</v>
      </c>
      <c r="S24" s="114">
        <f t="shared" si="5"/>
        <v>0</v>
      </c>
      <c r="T24" s="114">
        <f t="shared" si="6"/>
        <v>0</v>
      </c>
      <c r="U24" s="114">
        <f t="shared" si="0"/>
        <v>0</v>
      </c>
      <c r="V24" s="114">
        <f t="shared" si="7"/>
        <v>0</v>
      </c>
      <c r="W24" s="121"/>
      <c r="X24" s="121"/>
      <c r="Y24" s="121">
        <v>50</v>
      </c>
      <c r="Z24" s="121"/>
      <c r="AA24" s="122"/>
      <c r="AB24" s="122"/>
      <c r="AC24" s="122"/>
      <c r="AD24" s="122"/>
      <c r="AE24" s="122"/>
      <c r="AF24" s="122"/>
      <c r="AG24" s="116">
        <f>_xlfn.XLOOKUP(D24,'[2]①7月-花名册'!E:E,'[2]①7月-花名册'!T:T,0)</f>
        <v>0</v>
      </c>
      <c r="AH24" s="114">
        <f>SUMIFS('[2]7月运营'!$L:$L,'[2]7月运营'!$A:$A,D24,'[2]7月运营'!$K:$K,$A$1)</f>
        <v>0</v>
      </c>
      <c r="AI24" s="114">
        <f>SUMIFS('[2]7月运营'!H:H,'[2]7月运营'!$A:$A,D24,'[2]7月运营'!$K:$K,$A$1)</f>
        <v>0</v>
      </c>
      <c r="AJ24" s="114">
        <f>SUMIFS([2]上月未发人员明细!I:I,[2]上月未发人员明细!J:J,$AJ$2,[2]上月未发人员明细!A:A,D24)</f>
        <v>0</v>
      </c>
      <c r="AK24" s="114">
        <f>SUMIFS('[2]7月运营'!L:L,'[2]7月运营'!$A:$A,D24,'[2]7月运营'!$K:$K,$AK$2)</f>
        <v>0</v>
      </c>
    </row>
    <row r="25" spans="1:37" x14ac:dyDescent="0.2">
      <c r="A25" s="70" t="str">
        <v>龙湖</v>
      </c>
      <c r="B25" s="70" t="str">
        <v>健康师</v>
      </c>
      <c r="C25" s="70" t="str">
        <v>A</v>
      </c>
      <c r="D25" s="70" t="str">
        <v>张候敏</v>
      </c>
      <c r="E25" s="70" t="str">
        <v>在职</v>
      </c>
      <c r="F25" s="70" t="str">
        <v>事业部</v>
      </c>
      <c r="G25" s="70">
        <f>_xlfn.XLOOKUP(D25,'[1]A-b-⑨-当月人员信息①'!$E:$E,'[1]A-b-⑨-当月人员信息①'!$M:$M,0)</f>
        <v>31</v>
      </c>
      <c r="H25" s="70">
        <f>_xlfn.XLOOKUP(D25,'[2]①7月-花名册'!E:E,'[2]①7月-花名册'!S:S,0)</f>
        <v>4</v>
      </c>
      <c r="I25" s="114">
        <f t="shared" si="1"/>
        <v>4</v>
      </c>
      <c r="J25" s="118">
        <v>4</v>
      </c>
      <c r="K25" s="118"/>
      <c r="L25" s="118"/>
      <c r="M25" s="118"/>
      <c r="N25" s="118"/>
      <c r="O25" s="114">
        <f t="shared" si="2"/>
        <v>27</v>
      </c>
      <c r="P25" s="114">
        <f t="shared" si="3"/>
        <v>31</v>
      </c>
      <c r="Q25" s="114">
        <f>IF(F25="事业部",LOOKUP(P25,[2]基础设置!$T$2:$T$6,[2]基础设置!$U$2:$U$6),IF(F25="总部",LOOKUP(P25,[2]基础设置!$T$8:$T$13,[2]基础设置!$V$8:$V$13),IF(F25="拓展部",LOOKUP(P25,[2]基础设置!$T$8:$T$13,[2]基础设置!$W$8:$W$13),2000)))</f>
        <v>4</v>
      </c>
      <c r="R25" s="114">
        <f t="shared" si="4"/>
        <v>31</v>
      </c>
      <c r="S25" s="114">
        <f t="shared" si="5"/>
        <v>0</v>
      </c>
      <c r="T25" s="114">
        <f t="shared" si="6"/>
        <v>0</v>
      </c>
      <c r="U25" s="114">
        <f t="shared" si="0"/>
        <v>0</v>
      </c>
      <c r="V25" s="114">
        <f t="shared" si="7"/>
        <v>0</v>
      </c>
      <c r="W25" s="121"/>
      <c r="X25" s="121"/>
      <c r="Y25" s="121">
        <v>50</v>
      </c>
      <c r="Z25" s="121"/>
      <c r="AA25" s="122"/>
      <c r="AB25" s="122"/>
      <c r="AC25" s="122"/>
      <c r="AD25" s="122"/>
      <c r="AE25" s="122"/>
      <c r="AF25" s="122"/>
      <c r="AG25" s="116">
        <f>_xlfn.XLOOKUP(D25,'[2]①7月-花名册'!E:E,'[2]①7月-花名册'!T:T,0)</f>
        <v>0</v>
      </c>
      <c r="AH25" s="114">
        <f>SUMIFS('[2]7月运营'!$L:$L,'[2]7月运营'!$A:$A,D25,'[2]7月运营'!$K:$K,$A$1)</f>
        <v>0</v>
      </c>
      <c r="AI25" s="114">
        <f>SUMIFS('[2]7月运营'!H:H,'[2]7月运营'!$A:$A,D25,'[2]7月运营'!$K:$K,$A$1)</f>
        <v>0</v>
      </c>
      <c r="AJ25" s="114">
        <f>SUMIFS([2]上月未发人员明细!I:I,[2]上月未发人员明细!J:J,$AJ$2,[2]上月未发人员明细!A:A,D25)</f>
        <v>0</v>
      </c>
      <c r="AK25" s="114">
        <f>SUMIFS('[2]7月运营'!L:L,'[2]7月运营'!$A:$A,D25,'[2]7月运营'!$K:$K,$AK$2)</f>
        <v>0</v>
      </c>
    </row>
    <row r="26" spans="1:37" x14ac:dyDescent="0.2">
      <c r="A26" s="70" t="str">
        <v>龙湖</v>
      </c>
      <c r="B26" s="70" t="str">
        <v>店助</v>
      </c>
      <c r="C26" s="70" t="str">
        <v>A</v>
      </c>
      <c r="D26" s="70" t="str">
        <v>赵小红</v>
      </c>
      <c r="E26" s="70" t="str">
        <v>在职</v>
      </c>
      <c r="F26" s="70" t="str">
        <v>事业部</v>
      </c>
      <c r="G26" s="70">
        <f>_xlfn.XLOOKUP(D26,'[1]A-b-⑨-当月人员信息①'!$E:$E,'[1]A-b-⑨-当月人员信息①'!$M:$M,0)</f>
        <v>31</v>
      </c>
      <c r="H26" s="70">
        <f>_xlfn.XLOOKUP(D26,'[2]①7月-花名册'!E:E,'[2]①7月-花名册'!S:S,0)</f>
        <v>4</v>
      </c>
      <c r="I26" s="114">
        <f t="shared" si="1"/>
        <v>5</v>
      </c>
      <c r="J26" s="118">
        <v>4</v>
      </c>
      <c r="K26" s="118"/>
      <c r="L26" s="118">
        <v>1</v>
      </c>
      <c r="M26" s="118"/>
      <c r="N26" s="118"/>
      <c r="O26" s="114">
        <f t="shared" si="2"/>
        <v>26</v>
      </c>
      <c r="P26" s="114">
        <f t="shared" si="3"/>
        <v>31</v>
      </c>
      <c r="Q26" s="114">
        <f>IF(F26="事业部",LOOKUP(P26,[2]基础设置!$T$2:$T$6,[2]基础设置!$U$2:$U$6),IF(F26="总部",LOOKUP(P26,[2]基础设置!$T$8:$T$13,[2]基础设置!$V$8:$V$13),IF(F26="拓展部",LOOKUP(P26,[2]基础设置!$T$8:$T$13,[2]基础设置!$W$8:$W$13),2000)))</f>
        <v>4</v>
      </c>
      <c r="R26" s="114">
        <f t="shared" si="4"/>
        <v>31</v>
      </c>
      <c r="S26" s="114">
        <f t="shared" si="5"/>
        <v>0</v>
      </c>
      <c r="T26" s="114">
        <f t="shared" si="6"/>
        <v>0</v>
      </c>
      <c r="U26" s="114">
        <f t="shared" si="0"/>
        <v>0</v>
      </c>
      <c r="V26" s="114">
        <f t="shared" si="7"/>
        <v>0</v>
      </c>
      <c r="W26" s="121">
        <v>10</v>
      </c>
      <c r="X26" s="121"/>
      <c r="Y26" s="121"/>
      <c r="Z26" s="121"/>
      <c r="AA26" s="122"/>
      <c r="AB26" s="122"/>
      <c r="AC26" s="122"/>
      <c r="AD26" s="122"/>
      <c r="AE26" s="122"/>
      <c r="AF26" s="122"/>
      <c r="AG26" s="116">
        <f>_xlfn.XLOOKUP(D26,'[2]①7月-花名册'!E:E,'[2]①7月-花名册'!T:T,0)</f>
        <v>0</v>
      </c>
      <c r="AH26" s="114">
        <f>SUMIFS('[2]7月运营'!$L:$L,'[2]7月运营'!$A:$A,D26,'[2]7月运营'!$K:$K,$A$1)</f>
        <v>0</v>
      </c>
      <c r="AI26" s="114">
        <f>SUMIFS('[2]7月运营'!H:H,'[2]7月运营'!$A:$A,D26,'[2]7月运营'!$K:$K,$A$1)</f>
        <v>0</v>
      </c>
      <c r="AJ26" s="114">
        <f>SUMIFS([2]上月未发人员明细!I:I,[2]上月未发人员明细!J:J,$AJ$2,[2]上月未发人员明细!A:A,D26)</f>
        <v>0</v>
      </c>
      <c r="AK26" s="114">
        <f>SUMIFS('[2]7月运营'!L:L,'[2]7月运营'!$A:$A,D26,'[2]7月运营'!$K:$K,$AK$2)</f>
        <v>0</v>
      </c>
    </row>
    <row r="27" spans="1:37" x14ac:dyDescent="0.2">
      <c r="A27" s="70" t="str">
        <v>龙湖</v>
      </c>
      <c r="B27" s="70" t="str">
        <v>店长</v>
      </c>
      <c r="C27" s="70" t="str">
        <v>B</v>
      </c>
      <c r="D27" s="70" t="str">
        <v>彭龙惠</v>
      </c>
      <c r="E27" s="70" t="str">
        <v>在职</v>
      </c>
      <c r="F27" s="70" t="str">
        <v>事业部</v>
      </c>
      <c r="G27" s="70">
        <f>_xlfn.XLOOKUP(D27,'[1]A-b-⑨-当月人员信息①'!$E:$E,'[1]A-b-⑨-当月人员信息①'!$M:$M,0)</f>
        <v>31</v>
      </c>
      <c r="H27" s="70">
        <f>_xlfn.XLOOKUP(D27,'[2]①7月-花名册'!E:E,'[2]①7月-花名册'!S:S,0)</f>
        <v>4</v>
      </c>
      <c r="I27" s="114">
        <f t="shared" si="1"/>
        <v>4</v>
      </c>
      <c r="J27" s="118">
        <v>4</v>
      </c>
      <c r="K27" s="118"/>
      <c r="L27" s="118"/>
      <c r="M27" s="118"/>
      <c r="N27" s="118"/>
      <c r="O27" s="114">
        <f t="shared" si="2"/>
        <v>27</v>
      </c>
      <c r="P27" s="114">
        <f t="shared" si="3"/>
        <v>31</v>
      </c>
      <c r="Q27" s="114">
        <f>IF(F27="事业部",LOOKUP(P27,[2]基础设置!$T$2:$T$6,[2]基础设置!$U$2:$U$6),IF(F27="总部",LOOKUP(P27,[2]基础设置!$T$8:$T$13,[2]基础设置!$V$8:$V$13),IF(F27="拓展部",LOOKUP(P27,[2]基础设置!$T$8:$T$13,[2]基础设置!$W$8:$W$13),2000)))</f>
        <v>4</v>
      </c>
      <c r="R27" s="114">
        <f t="shared" si="4"/>
        <v>31</v>
      </c>
      <c r="S27" s="114">
        <f t="shared" si="5"/>
        <v>0</v>
      </c>
      <c r="T27" s="114">
        <f t="shared" si="6"/>
        <v>0</v>
      </c>
      <c r="U27" s="114">
        <f t="shared" si="0"/>
        <v>0</v>
      </c>
      <c r="V27" s="114">
        <f t="shared" si="7"/>
        <v>0</v>
      </c>
      <c r="W27" s="121"/>
      <c r="X27" s="121"/>
      <c r="Y27" s="121"/>
      <c r="Z27" s="121"/>
      <c r="AA27" s="122"/>
      <c r="AB27" s="122"/>
      <c r="AC27" s="122"/>
      <c r="AD27" s="122"/>
      <c r="AE27" s="122"/>
      <c r="AF27" s="122"/>
      <c r="AG27" s="116">
        <f>_xlfn.XLOOKUP(D27,'[2]①7月-花名册'!E:E,'[2]①7月-花名册'!T:T,0)</f>
        <v>0</v>
      </c>
      <c r="AH27" s="114">
        <f>SUMIFS('[2]7月运营'!$L:$L,'[2]7月运营'!$A:$A,D27,'[2]7月运营'!$K:$K,$A$1)</f>
        <v>0</v>
      </c>
      <c r="AI27" s="114">
        <f>SUMIFS('[2]7月运营'!H:H,'[2]7月运营'!$A:$A,D27,'[2]7月运营'!$K:$K,$A$1)</f>
        <v>0</v>
      </c>
      <c r="AJ27" s="114">
        <f>SUMIFS([2]上月未发人员明细!I:I,[2]上月未发人员明细!J:J,$AJ$2,[2]上月未发人员明细!A:A,D27)</f>
        <v>0</v>
      </c>
      <c r="AK27" s="114">
        <f>SUMIFS('[2]7月运营'!L:L,'[2]7月运营'!$A:$A,D27,'[2]7月运营'!$K:$K,$AK$2)</f>
        <v>0</v>
      </c>
    </row>
    <row r="28" spans="1:37" x14ac:dyDescent="0.2">
      <c r="A28" s="70" t="str">
        <v>龙湖</v>
      </c>
      <c r="B28" s="70" t="str">
        <v>健康师</v>
      </c>
      <c r="C28" s="70" t="str">
        <v>A</v>
      </c>
      <c r="D28" s="70" t="str">
        <v>邓雪梅</v>
      </c>
      <c r="E28" s="70" t="str">
        <v>在职</v>
      </c>
      <c r="F28" s="70" t="str">
        <v>事业部</v>
      </c>
      <c r="G28" s="70">
        <f>_xlfn.XLOOKUP(D28,'[1]A-b-⑨-当月人员信息①'!$E:$E,'[1]A-b-⑨-当月人员信息①'!$M:$M,0)</f>
        <v>31</v>
      </c>
      <c r="H28" s="70">
        <f>_xlfn.XLOOKUP(D28,'[2]①7月-花名册'!E:E,'[2]①7月-花名册'!S:S,0)</f>
        <v>4</v>
      </c>
      <c r="I28" s="114">
        <f t="shared" si="1"/>
        <v>5</v>
      </c>
      <c r="J28" s="118">
        <v>4</v>
      </c>
      <c r="K28" s="118"/>
      <c r="L28" s="118">
        <v>1</v>
      </c>
      <c r="M28" s="118"/>
      <c r="N28" s="118"/>
      <c r="O28" s="114">
        <f t="shared" si="2"/>
        <v>26</v>
      </c>
      <c r="P28" s="114">
        <f t="shared" si="3"/>
        <v>31</v>
      </c>
      <c r="Q28" s="114">
        <f>IF(F28="事业部",LOOKUP(P28,[2]基础设置!$T$2:$T$6,[2]基础设置!$U$2:$U$6),IF(F28="总部",LOOKUP(P28,[2]基础设置!$T$8:$T$13,[2]基础设置!$V$8:$V$13),IF(F28="拓展部",LOOKUP(P28,[2]基础设置!$T$8:$T$13,[2]基础设置!$W$8:$W$13),2000)))</f>
        <v>4</v>
      </c>
      <c r="R28" s="114">
        <f t="shared" si="4"/>
        <v>31</v>
      </c>
      <c r="S28" s="114">
        <f t="shared" si="5"/>
        <v>0</v>
      </c>
      <c r="T28" s="114">
        <f t="shared" si="6"/>
        <v>0</v>
      </c>
      <c r="U28" s="114">
        <f t="shared" si="0"/>
        <v>0</v>
      </c>
      <c r="V28" s="114">
        <f t="shared" si="7"/>
        <v>0</v>
      </c>
      <c r="W28" s="121"/>
      <c r="X28" s="121"/>
      <c r="Y28" s="121"/>
      <c r="Z28" s="121"/>
      <c r="AA28" s="122"/>
      <c r="AB28" s="122"/>
      <c r="AC28" s="122"/>
      <c r="AD28" s="122"/>
      <c r="AE28" s="122"/>
      <c r="AF28" s="122"/>
      <c r="AG28" s="116">
        <f>_xlfn.XLOOKUP(D28,'[2]①7月-花名册'!E:E,'[2]①7月-花名册'!T:T,0)</f>
        <v>0</v>
      </c>
      <c r="AH28" s="114">
        <f>SUMIFS('[2]7月运营'!$L:$L,'[2]7月运营'!$A:$A,D28,'[2]7月运营'!$K:$K,$A$1)</f>
        <v>0</v>
      </c>
      <c r="AI28" s="114">
        <f>SUMIFS('[2]7月运营'!H:H,'[2]7月运营'!$A:$A,D28,'[2]7月运营'!$K:$K,$A$1)</f>
        <v>0</v>
      </c>
      <c r="AJ28" s="114">
        <f>SUMIFS([2]上月未发人员明细!I:I,[2]上月未发人员明细!J:J,$AJ$2,[2]上月未发人员明细!A:A,D28)</f>
        <v>0</v>
      </c>
      <c r="AK28" s="114">
        <f>SUMIFS('[2]7月运营'!L:L,'[2]7月运营'!$A:$A,D28,'[2]7月运营'!$K:$K,$AK$2)</f>
        <v>0</v>
      </c>
    </row>
    <row r="29" spans="1:37" x14ac:dyDescent="0.2">
      <c r="A29" s="70" t="str">
        <v>龙湖</v>
      </c>
      <c r="B29" s="70" t="str">
        <v>健康师</v>
      </c>
      <c r="C29" s="70" t="str">
        <v>A</v>
      </c>
      <c r="D29" s="70" t="str">
        <v>高雪</v>
      </c>
      <c r="E29" s="70" t="str">
        <v>在职</v>
      </c>
      <c r="F29" s="70" t="str">
        <v>事业部</v>
      </c>
      <c r="G29" s="70">
        <f>_xlfn.XLOOKUP(D29,'[1]A-b-⑨-当月人员信息①'!$E:$E,'[1]A-b-⑨-当月人员信息①'!$M:$M,0)</f>
        <v>31</v>
      </c>
      <c r="H29" s="70">
        <f>_xlfn.XLOOKUP(D29,'[2]①7月-花名册'!E:E,'[2]①7月-花名册'!S:S,0)</f>
        <v>4</v>
      </c>
      <c r="I29" s="114">
        <f t="shared" si="1"/>
        <v>5</v>
      </c>
      <c r="J29" s="118">
        <v>4</v>
      </c>
      <c r="K29" s="118"/>
      <c r="L29" s="118">
        <v>1</v>
      </c>
      <c r="M29" s="118"/>
      <c r="N29" s="118"/>
      <c r="O29" s="114">
        <f t="shared" si="2"/>
        <v>26</v>
      </c>
      <c r="P29" s="114">
        <f t="shared" si="3"/>
        <v>31</v>
      </c>
      <c r="Q29" s="114">
        <f>IF(F29="事业部",LOOKUP(P29,[2]基础设置!$T$2:$T$6,[2]基础设置!$U$2:$U$6),IF(F29="总部",LOOKUP(P29,[2]基础设置!$T$8:$T$13,[2]基础设置!$V$8:$V$13),IF(F29="拓展部",LOOKUP(P29,[2]基础设置!$T$8:$T$13,[2]基础设置!$W$8:$W$13),2000)))</f>
        <v>4</v>
      </c>
      <c r="R29" s="114">
        <f t="shared" si="4"/>
        <v>31</v>
      </c>
      <c r="S29" s="114">
        <f t="shared" si="5"/>
        <v>0</v>
      </c>
      <c r="T29" s="114">
        <f t="shared" si="6"/>
        <v>0</v>
      </c>
      <c r="U29" s="114">
        <f t="shared" si="0"/>
        <v>0</v>
      </c>
      <c r="V29" s="114">
        <f t="shared" si="7"/>
        <v>0</v>
      </c>
      <c r="W29" s="121"/>
      <c r="X29" s="121"/>
      <c r="Y29" s="121"/>
      <c r="Z29" s="121"/>
      <c r="AA29" s="122"/>
      <c r="AB29" s="122"/>
      <c r="AC29" s="122"/>
      <c r="AD29" s="122"/>
      <c r="AE29" s="122"/>
      <c r="AF29" s="122"/>
      <c r="AG29" s="116">
        <f>_xlfn.XLOOKUP(D29,'[2]①7月-花名册'!E:E,'[2]①7月-花名册'!T:T,0)</f>
        <v>0</v>
      </c>
      <c r="AH29" s="114">
        <f>SUMIFS('[2]7月运营'!$L:$L,'[2]7月运营'!$A:$A,D29,'[2]7月运营'!$K:$K,$A$1)</f>
        <v>0</v>
      </c>
      <c r="AI29" s="114">
        <f>SUMIFS('[2]7月运营'!H:H,'[2]7月运营'!$A:$A,D29,'[2]7月运营'!$K:$K,$A$1)</f>
        <v>0</v>
      </c>
      <c r="AJ29" s="114">
        <f>SUMIFS([2]上月未发人员明细!I:I,[2]上月未发人员明细!J:J,$AJ$2,[2]上月未发人员明细!A:A,D29)</f>
        <v>0</v>
      </c>
      <c r="AK29" s="114">
        <f>SUMIFS('[2]7月运营'!L:L,'[2]7月运营'!$A:$A,D29,'[2]7月运营'!$K:$K,$AK$2)</f>
        <v>0</v>
      </c>
    </row>
    <row r="30" spans="1:37" x14ac:dyDescent="0.2">
      <c r="A30" s="70" t="str">
        <v>龙湖</v>
      </c>
      <c r="B30" s="70" t="str">
        <v>健康师</v>
      </c>
      <c r="C30" s="70" t="str">
        <v>A</v>
      </c>
      <c r="D30" s="70" t="str">
        <v>何婷</v>
      </c>
      <c r="E30" s="70" t="str">
        <v>在职</v>
      </c>
      <c r="F30" s="70" t="str">
        <v>事业部</v>
      </c>
      <c r="G30" s="70">
        <f>_xlfn.XLOOKUP(D30,'[1]A-b-⑨-当月人员信息①'!$E:$E,'[1]A-b-⑨-当月人员信息①'!$M:$M,0)</f>
        <v>31</v>
      </c>
      <c r="H30" s="70">
        <f>_xlfn.XLOOKUP(D30,'[2]①7月-花名册'!E:E,'[2]①7月-花名册'!S:S,0)</f>
        <v>4</v>
      </c>
      <c r="I30" s="114">
        <f t="shared" si="1"/>
        <v>4</v>
      </c>
      <c r="J30" s="118">
        <v>4</v>
      </c>
      <c r="K30" s="118"/>
      <c r="L30" s="118"/>
      <c r="M30" s="118"/>
      <c r="N30" s="118"/>
      <c r="O30" s="114">
        <f t="shared" si="2"/>
        <v>27</v>
      </c>
      <c r="P30" s="114">
        <f t="shared" si="3"/>
        <v>31</v>
      </c>
      <c r="Q30" s="114">
        <f>IF(F30="事业部",LOOKUP(P30,[2]基础设置!$T$2:$T$6,[2]基础设置!$U$2:$U$6),IF(F30="总部",LOOKUP(P30,[2]基础设置!$T$8:$T$13,[2]基础设置!$V$8:$V$13),IF(F30="拓展部",LOOKUP(P30,[2]基础设置!$T$8:$T$13,[2]基础设置!$W$8:$W$13),2000)))</f>
        <v>4</v>
      </c>
      <c r="R30" s="114">
        <f t="shared" si="4"/>
        <v>31</v>
      </c>
      <c r="S30" s="114">
        <f t="shared" si="5"/>
        <v>0</v>
      </c>
      <c r="T30" s="114">
        <f t="shared" si="6"/>
        <v>0</v>
      </c>
      <c r="U30" s="114">
        <f t="shared" si="0"/>
        <v>0</v>
      </c>
      <c r="V30" s="114">
        <f t="shared" si="7"/>
        <v>0</v>
      </c>
      <c r="W30" s="121">
        <v>10</v>
      </c>
      <c r="X30" s="121"/>
      <c r="Y30" s="121"/>
      <c r="Z30" s="121"/>
      <c r="AA30" s="122"/>
      <c r="AB30" s="122"/>
      <c r="AC30" s="122"/>
      <c r="AD30" s="122"/>
      <c r="AE30" s="122"/>
      <c r="AF30" s="122"/>
      <c r="AG30" s="116">
        <f>_xlfn.XLOOKUP(D30,'[2]①7月-花名册'!E:E,'[2]①7月-花名册'!T:T,0)</f>
        <v>0</v>
      </c>
      <c r="AH30" s="114">
        <f>SUMIFS('[2]7月运营'!$L:$L,'[2]7月运营'!$A:$A,D30,'[2]7月运营'!$K:$K,$A$1)</f>
        <v>0</v>
      </c>
      <c r="AI30" s="114">
        <f>SUMIFS('[2]7月运营'!H:H,'[2]7月运营'!$A:$A,D30,'[2]7月运营'!$K:$K,$A$1)</f>
        <v>0</v>
      </c>
      <c r="AJ30" s="114">
        <f>SUMIFS([2]上月未发人员明细!I:I,[2]上月未发人员明细!J:J,$AJ$2,[2]上月未发人员明细!A:A,D30)</f>
        <v>0</v>
      </c>
      <c r="AK30" s="114">
        <f>SUMIFS('[2]7月运营'!L:L,'[2]7月运营'!$A:$A,D30,'[2]7月运营'!$K:$K,$AK$2)</f>
        <v>0</v>
      </c>
    </row>
    <row r="31" spans="1:37" x14ac:dyDescent="0.2">
      <c r="A31" s="70" t="str">
        <v>龙湖</v>
      </c>
      <c r="B31" s="70" t="str">
        <v>健康师</v>
      </c>
      <c r="C31" s="70" t="str">
        <v>A</v>
      </c>
      <c r="D31" s="70" t="str">
        <v>刘慧</v>
      </c>
      <c r="E31" s="70" t="str">
        <v>在职</v>
      </c>
      <c r="F31" s="70" t="str">
        <v>事业部</v>
      </c>
      <c r="G31" s="70">
        <f>_xlfn.XLOOKUP(D31,'[1]A-b-⑨-当月人员信息①'!$E:$E,'[1]A-b-⑨-当月人员信息①'!$M:$M,0)</f>
        <v>31</v>
      </c>
      <c r="H31" s="70">
        <f>_xlfn.XLOOKUP(D31,'[2]①7月-花名册'!E:E,'[2]①7月-花名册'!S:S,0)</f>
        <v>4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9CE63-8CB7-4A31-8F0D-F90F33CCFACB}">
  <sheetPr>
    <tabColor rgb="FF00B0F0"/>
  </sheetPr>
  <dimension ref="A1:O37"/>
  <sheetViews>
    <sheetView workbookViewId="0">
      <selection activeCell="J32" sqref="J32"/>
    </sheetView>
  </sheetViews>
  <sheetFormatPr defaultRowHeight="14.25" x14ac:dyDescent="0.2"/>
  <cols>
    <col min="1" max="1" width="16.25" style="1" bestFit="1" customWidth="1"/>
    <col min="2" max="3" width="9" style="1"/>
    <col min="4" max="4" width="14.125" style="1" bestFit="1" customWidth="1"/>
    <col min="5" max="5" width="12.75" style="1" bestFit="1" customWidth="1"/>
    <col min="6" max="9" width="9" style="1"/>
    <col min="10" max="10" width="18.75" style="1" bestFit="1" customWidth="1"/>
    <col min="11" max="11" width="22.625" style="12" customWidth="1"/>
    <col min="12" max="16384" width="9" style="1"/>
  </cols>
  <sheetData>
    <row r="1" spans="1:15" x14ac:dyDescent="0.2">
      <c r="J1" s="1" t="s">
        <v>568</v>
      </c>
      <c r="K1" s="12" t="s">
        <v>571</v>
      </c>
    </row>
    <row r="2" spans="1:15" x14ac:dyDescent="0.2">
      <c r="A2" s="27" t="s">
        <v>577</v>
      </c>
      <c r="J2" s="1" t="s">
        <v>569</v>
      </c>
      <c r="K2" s="12" t="s">
        <v>573</v>
      </c>
      <c r="L2" s="1" t="s">
        <v>572</v>
      </c>
      <c r="M2" s="1" t="s">
        <v>574</v>
      </c>
      <c r="N2" s="19" t="s">
        <v>575</v>
      </c>
      <c r="O2" s="1">
        <v>20</v>
      </c>
    </row>
    <row r="3" spans="1:15" x14ac:dyDescent="0.2">
      <c r="A3" s="1" t="s">
        <v>567</v>
      </c>
      <c r="B3" s="1" t="s">
        <v>567</v>
      </c>
      <c r="C3" s="1" t="s">
        <v>567</v>
      </c>
      <c r="D3" s="1" t="s">
        <v>567</v>
      </c>
      <c r="E3" s="1" t="s">
        <v>567</v>
      </c>
      <c r="F3" s="1" t="s">
        <v>567</v>
      </c>
      <c r="G3" s="1" t="s">
        <v>567</v>
      </c>
      <c r="J3" s="1" t="s">
        <v>570</v>
      </c>
      <c r="N3" s="1" t="s">
        <v>576</v>
      </c>
      <c r="O3" s="1">
        <v>60</v>
      </c>
    </row>
    <row r="4" spans="1:15" x14ac:dyDescent="0.2">
      <c r="A4" s="67" t="s">
        <v>46</v>
      </c>
      <c r="B4" s="67" t="s">
        <v>35</v>
      </c>
      <c r="C4" s="67" t="s">
        <v>377</v>
      </c>
      <c r="D4" s="67" t="s">
        <v>111</v>
      </c>
      <c r="E4" s="67" t="s">
        <v>75</v>
      </c>
      <c r="F4" s="67" t="s">
        <v>74</v>
      </c>
      <c r="G4" s="67" t="s">
        <v>422</v>
      </c>
      <c r="H4" s="67"/>
    </row>
    <row r="5" spans="1:15" x14ac:dyDescent="0.2">
      <c r="A5" s="67"/>
      <c r="B5" s="67"/>
      <c r="C5" s="67" t="s">
        <v>192</v>
      </c>
      <c r="D5" s="67" t="s">
        <v>549</v>
      </c>
      <c r="E5" s="67" t="s">
        <v>491</v>
      </c>
      <c r="F5" s="67" t="s">
        <v>550</v>
      </c>
      <c r="G5" s="67">
        <v>1</v>
      </c>
      <c r="H5" s="67"/>
    </row>
    <row r="6" spans="1:15" x14ac:dyDescent="0.2">
      <c r="A6" s="67"/>
      <c r="B6" s="67"/>
      <c r="C6" s="67">
        <v>468</v>
      </c>
      <c r="D6" s="67" t="s">
        <v>551</v>
      </c>
      <c r="E6" s="67" t="s">
        <v>491</v>
      </c>
      <c r="F6" s="67" t="s">
        <v>552</v>
      </c>
      <c r="G6" s="67">
        <v>1</v>
      </c>
      <c r="H6" s="67"/>
    </row>
    <row r="7" spans="1:15" x14ac:dyDescent="0.2">
      <c r="A7" s="67"/>
      <c r="B7" s="67"/>
      <c r="C7" s="67">
        <v>468</v>
      </c>
      <c r="D7" s="67" t="s">
        <v>553</v>
      </c>
      <c r="E7" s="67" t="s">
        <v>491</v>
      </c>
      <c r="F7" s="67" t="s">
        <v>554</v>
      </c>
      <c r="G7" s="67">
        <v>1</v>
      </c>
      <c r="H7" s="67"/>
    </row>
    <row r="8" spans="1:15" x14ac:dyDescent="0.2">
      <c r="A8" s="67"/>
      <c r="B8" s="67"/>
      <c r="C8" s="67">
        <v>468</v>
      </c>
      <c r="D8" s="67" t="s">
        <v>555</v>
      </c>
      <c r="E8" s="67" t="s">
        <v>491</v>
      </c>
      <c r="F8" s="67" t="s">
        <v>513</v>
      </c>
      <c r="G8" s="67">
        <v>1</v>
      </c>
      <c r="H8" s="67"/>
    </row>
    <row r="9" spans="1:15" x14ac:dyDescent="0.2">
      <c r="A9" s="67"/>
      <c r="B9" s="67"/>
      <c r="C9" s="67">
        <v>468</v>
      </c>
      <c r="D9" s="67" t="s">
        <v>556</v>
      </c>
      <c r="E9" s="67" t="s">
        <v>491</v>
      </c>
      <c r="F9" s="67" t="s">
        <v>550</v>
      </c>
      <c r="G9" s="67">
        <v>1</v>
      </c>
      <c r="H9" s="67"/>
    </row>
    <row r="10" spans="1:15" x14ac:dyDescent="0.2">
      <c r="A10" s="67"/>
      <c r="B10" s="67"/>
      <c r="C10" s="67">
        <v>468</v>
      </c>
      <c r="D10" s="67" t="s">
        <v>557</v>
      </c>
      <c r="E10" s="67" t="s">
        <v>491</v>
      </c>
      <c r="F10" s="67" t="s">
        <v>554</v>
      </c>
      <c r="G10" s="67">
        <v>1</v>
      </c>
      <c r="H10" s="67"/>
    </row>
    <row r="11" spans="1:15" x14ac:dyDescent="0.2">
      <c r="A11" s="67"/>
      <c r="B11" s="67"/>
      <c r="C11" s="67">
        <v>468</v>
      </c>
      <c r="D11" s="67" t="s">
        <v>558</v>
      </c>
      <c r="E11" s="67" t="s">
        <v>491</v>
      </c>
      <c r="F11" s="67" t="s">
        <v>554</v>
      </c>
      <c r="G11" s="67">
        <v>1</v>
      </c>
      <c r="H11" s="67"/>
    </row>
    <row r="12" spans="1:15" x14ac:dyDescent="0.2">
      <c r="A12" s="67"/>
      <c r="B12" s="67"/>
      <c r="C12" s="67">
        <v>468</v>
      </c>
      <c r="D12" s="67" t="s">
        <v>559</v>
      </c>
      <c r="E12" s="67" t="s">
        <v>491</v>
      </c>
      <c r="F12" s="67" t="s">
        <v>554</v>
      </c>
      <c r="G12" s="67">
        <v>1</v>
      </c>
      <c r="H12" s="67"/>
    </row>
    <row r="13" spans="1:15" x14ac:dyDescent="0.2">
      <c r="A13" s="67"/>
      <c r="B13" s="67"/>
      <c r="C13" s="67">
        <v>468</v>
      </c>
      <c r="D13" s="67" t="s">
        <v>560</v>
      </c>
      <c r="E13" s="67" t="s">
        <v>491</v>
      </c>
      <c r="F13" s="67" t="s">
        <v>552</v>
      </c>
      <c r="G13" s="67">
        <v>1</v>
      </c>
      <c r="H13" s="67"/>
    </row>
    <row r="14" spans="1:15" x14ac:dyDescent="0.2">
      <c r="A14" s="67"/>
      <c r="B14" s="67"/>
      <c r="C14" s="67">
        <v>468</v>
      </c>
      <c r="D14" s="67" t="s">
        <v>561</v>
      </c>
      <c r="E14" s="67" t="s">
        <v>491</v>
      </c>
      <c r="F14" s="67" t="s">
        <v>554</v>
      </c>
      <c r="G14" s="67">
        <v>1</v>
      </c>
      <c r="H14" s="67"/>
    </row>
    <row r="15" spans="1:15" x14ac:dyDescent="0.2">
      <c r="A15" s="67"/>
      <c r="B15" s="67"/>
      <c r="C15" s="67">
        <v>468</v>
      </c>
      <c r="D15" s="67" t="s">
        <v>562</v>
      </c>
      <c r="E15" s="67" t="s">
        <v>491</v>
      </c>
      <c r="F15" s="67" t="s">
        <v>554</v>
      </c>
      <c r="G15" s="67">
        <v>1</v>
      </c>
      <c r="H15" s="67"/>
    </row>
    <row r="16" spans="1:15" x14ac:dyDescent="0.2">
      <c r="A16" s="67"/>
      <c r="B16" s="67"/>
      <c r="C16" s="67">
        <v>468</v>
      </c>
      <c r="D16" s="67" t="s">
        <v>563</v>
      </c>
      <c r="E16" s="67" t="s">
        <v>491</v>
      </c>
      <c r="F16" s="67" t="s">
        <v>564</v>
      </c>
      <c r="G16" s="67">
        <v>1</v>
      </c>
      <c r="H16" s="67"/>
    </row>
    <row r="17" spans="1:8" x14ac:dyDescent="0.2">
      <c r="A17" s="67"/>
      <c r="B17" s="67"/>
      <c r="C17" s="67" t="s">
        <v>317</v>
      </c>
      <c r="D17" s="67" t="s">
        <v>565</v>
      </c>
      <c r="E17" s="67" t="s">
        <v>491</v>
      </c>
      <c r="F17" s="67" t="s">
        <v>566</v>
      </c>
      <c r="G17" s="67">
        <v>1</v>
      </c>
      <c r="H17" s="67"/>
    </row>
    <row r="20" spans="1:8" x14ac:dyDescent="0.2">
      <c r="A20" s="27" t="s">
        <v>578</v>
      </c>
    </row>
    <row r="21" spans="1:8" x14ac:dyDescent="0.2">
      <c r="A21" s="71"/>
      <c r="B21" s="71" t="s">
        <v>377</v>
      </c>
      <c r="C21" s="71" t="s">
        <v>579</v>
      </c>
      <c r="D21" s="71" t="s">
        <v>580</v>
      </c>
      <c r="E21" s="71"/>
      <c r="F21" s="71"/>
      <c r="G21" s="71"/>
      <c r="H21" s="71"/>
    </row>
    <row r="22" spans="1:8" x14ac:dyDescent="0.2">
      <c r="A22" s="71" t="str" cm="1">
        <f t="array" ref="A22:A27">_xlfn.UNIQUE(F5:F17)</f>
        <v>李燕</v>
      </c>
      <c r="B22" s="71" t="str">
        <f>_xlfn.XLOOKUP(A22,$F$5:$F$17,$C$5:$C$17,0)</f>
        <v>紫荆</v>
      </c>
      <c r="C22" s="71">
        <f t="shared" ref="C22:C27" si="0">SUMIFS(G:G,F:F,A22)</f>
        <v>2</v>
      </c>
      <c r="D22" s="71">
        <f>IF(C22&lt;=5,C22*20,60*(C22-5)+5*20)</f>
        <v>40</v>
      </c>
      <c r="E22" s="71"/>
      <c r="F22" s="71"/>
      <c r="G22" s="71"/>
      <c r="H22" s="71"/>
    </row>
    <row r="23" spans="1:8" x14ac:dyDescent="0.2">
      <c r="A23" s="71" t="str">
        <v>陈小琴</v>
      </c>
      <c r="B23" s="71">
        <f t="shared" ref="B23:B27" si="1">_xlfn.XLOOKUP(A23,$F$5:$F$17,$C$5:$C$17,0)</f>
        <v>468</v>
      </c>
      <c r="C23" s="71">
        <f t="shared" si="0"/>
        <v>2</v>
      </c>
      <c r="D23" s="71">
        <f t="shared" ref="D23:D27" si="2">IF(C23&lt;=5,C23*20,60*(C23-5)+5*20)</f>
        <v>40</v>
      </c>
      <c r="E23" s="71"/>
      <c r="F23" s="71"/>
      <c r="G23" s="71"/>
      <c r="H23" s="71"/>
    </row>
    <row r="24" spans="1:8" x14ac:dyDescent="0.2">
      <c r="A24" s="71" t="str">
        <v>王任燕</v>
      </c>
      <c r="B24" s="71">
        <f t="shared" si="1"/>
        <v>468</v>
      </c>
      <c r="C24" s="71">
        <f t="shared" si="0"/>
        <v>6</v>
      </c>
      <c r="D24" s="71">
        <f t="shared" si="2"/>
        <v>160</v>
      </c>
      <c r="E24" s="71"/>
      <c r="F24" s="71"/>
      <c r="G24" s="71"/>
      <c r="H24" s="71"/>
    </row>
    <row r="25" spans="1:8" x14ac:dyDescent="0.2">
      <c r="A25" s="71" t="str">
        <v>苟小春</v>
      </c>
      <c r="B25" s="71">
        <f t="shared" si="1"/>
        <v>468</v>
      </c>
      <c r="C25" s="71">
        <f t="shared" si="0"/>
        <v>1</v>
      </c>
      <c r="D25" s="71">
        <f t="shared" si="2"/>
        <v>20</v>
      </c>
      <c r="E25" s="71"/>
      <c r="F25" s="71"/>
      <c r="G25" s="71"/>
      <c r="H25" s="71"/>
    </row>
    <row r="26" spans="1:8" x14ac:dyDescent="0.2">
      <c r="A26" s="71" t="str">
        <v>陈萍</v>
      </c>
      <c r="B26" s="71">
        <f t="shared" si="1"/>
        <v>468</v>
      </c>
      <c r="C26" s="71">
        <f t="shared" si="0"/>
        <v>1</v>
      </c>
      <c r="D26" s="71">
        <f t="shared" si="2"/>
        <v>20</v>
      </c>
      <c r="E26" s="71"/>
      <c r="F26" s="71"/>
      <c r="G26" s="71"/>
      <c r="H26" s="71"/>
    </row>
    <row r="27" spans="1:8" x14ac:dyDescent="0.2">
      <c r="A27" s="71" t="str">
        <v>刘恬恬</v>
      </c>
      <c r="B27" s="71" t="str">
        <f t="shared" si="1"/>
        <v>静居寺</v>
      </c>
      <c r="C27" s="71">
        <f t="shared" si="0"/>
        <v>1</v>
      </c>
      <c r="D27" s="71">
        <f t="shared" si="2"/>
        <v>20</v>
      </c>
      <c r="E27" s="71"/>
      <c r="F27" s="71"/>
      <c r="G27" s="71"/>
      <c r="H27" s="71"/>
    </row>
    <row r="28" spans="1:8" x14ac:dyDescent="0.2">
      <c r="A28" s="71"/>
      <c r="B28" s="71"/>
      <c r="C28" s="71"/>
      <c r="D28" s="71"/>
      <c r="E28" s="71"/>
      <c r="F28" s="71"/>
      <c r="G28" s="71"/>
      <c r="H28" s="71"/>
    </row>
    <row r="31" spans="1:8" x14ac:dyDescent="0.2">
      <c r="A31" s="1" t="s">
        <v>581</v>
      </c>
    </row>
    <row r="32" spans="1:8" x14ac:dyDescent="0.2">
      <c r="A32" s="67" t="s">
        <v>35</v>
      </c>
      <c r="B32" s="67" t="s">
        <v>37</v>
      </c>
      <c r="C32" s="67" t="s">
        <v>579</v>
      </c>
      <c r="D32" s="67" t="s">
        <v>580</v>
      </c>
      <c r="E32" s="67"/>
      <c r="F32" s="67"/>
      <c r="G32" s="67"/>
      <c r="H32" s="67"/>
    </row>
    <row r="33" spans="1:8" x14ac:dyDescent="0.2">
      <c r="A33" s="67"/>
      <c r="B33" s="67" t="str" cm="1">
        <f t="array" ref="B33:B35">_xlfn.UNIQUE(B22:B27)</f>
        <v>紫荆</v>
      </c>
      <c r="C33" s="67">
        <f>SUMIFS($C$22:$C$27,$B$22:$B$27,B33)</f>
        <v>2</v>
      </c>
      <c r="D33" s="67">
        <f>SUMIFS($D$22:$D$27,$B$22:$B$27,B33)</f>
        <v>40</v>
      </c>
      <c r="E33" s="67"/>
      <c r="F33" s="67"/>
      <c r="G33" s="67"/>
      <c r="H33" s="67"/>
    </row>
    <row r="34" spans="1:8" x14ac:dyDescent="0.2">
      <c r="A34" s="67"/>
      <c r="B34" s="67">
        <v>468</v>
      </c>
      <c r="C34" s="67">
        <f t="shared" ref="C34:C35" si="3">SUMIFS($C$22:$C$27,$B$22:$B$27,B34)</f>
        <v>10</v>
      </c>
      <c r="D34" s="67">
        <f t="shared" ref="D34:D35" si="4">SUMIFS($D$22:$D$27,$B$22:$B$27,B34)</f>
        <v>240</v>
      </c>
      <c r="E34" s="67"/>
      <c r="F34" s="67"/>
      <c r="G34" s="67"/>
      <c r="H34" s="67"/>
    </row>
    <row r="35" spans="1:8" x14ac:dyDescent="0.2">
      <c r="A35" s="67"/>
      <c r="B35" s="67" t="str">
        <v>静居寺</v>
      </c>
      <c r="C35" s="67">
        <f t="shared" si="3"/>
        <v>1</v>
      </c>
      <c r="D35" s="67">
        <f t="shared" si="4"/>
        <v>20</v>
      </c>
      <c r="E35" s="67"/>
      <c r="F35" s="67"/>
      <c r="G35" s="67"/>
      <c r="H35" s="67"/>
    </row>
    <row r="36" spans="1:8" x14ac:dyDescent="0.2">
      <c r="A36" s="67"/>
      <c r="B36" s="67"/>
      <c r="C36" s="67"/>
      <c r="D36" s="67"/>
      <c r="E36" s="67"/>
      <c r="F36" s="67"/>
      <c r="G36" s="67"/>
      <c r="H36" s="67"/>
    </row>
    <row r="37" spans="1:8" x14ac:dyDescent="0.2">
      <c r="A37" s="67"/>
      <c r="B37" s="67" t="s">
        <v>154</v>
      </c>
      <c r="C37" s="67">
        <f>SUM(C33:C36)</f>
        <v>13</v>
      </c>
      <c r="D37" s="67">
        <f>SUM(D33:D36)</f>
        <v>300</v>
      </c>
      <c r="E37" s="67"/>
      <c r="F37" s="67"/>
      <c r="G37" s="67"/>
      <c r="H37" s="67"/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18875-F7A8-4601-A2B5-2682D80E57F7}">
  <sheetPr>
    <tabColor rgb="FF00B0F0"/>
  </sheetPr>
  <dimension ref="A2:U55"/>
  <sheetViews>
    <sheetView workbookViewId="0">
      <selection activeCell="H33" sqref="H33"/>
    </sheetView>
  </sheetViews>
  <sheetFormatPr defaultRowHeight="14.25" x14ac:dyDescent="0.2"/>
  <cols>
    <col min="1" max="1" width="13.875" style="93" bestFit="1" customWidth="1"/>
    <col min="2" max="2" width="8.5" style="93" bestFit="1" customWidth="1"/>
    <col min="3" max="3" width="7.625" style="93" bestFit="1" customWidth="1"/>
    <col min="4" max="4" width="14.5" style="93" customWidth="1"/>
    <col min="5" max="5" width="7.625" style="93" bestFit="1" customWidth="1"/>
    <col min="6" max="6" width="10.875" style="93" customWidth="1"/>
    <col min="7" max="8" width="13" style="93" bestFit="1" customWidth="1"/>
    <col min="9" max="9" width="10.375" style="93" bestFit="1" customWidth="1"/>
    <col min="10" max="10" width="11.25" style="93" customWidth="1"/>
    <col min="11" max="11" width="10.625" style="93" customWidth="1"/>
    <col min="12" max="12" width="9.75" style="93" customWidth="1"/>
    <col min="13" max="13" width="10.875" style="97" customWidth="1"/>
    <col min="14" max="20" width="9" style="97"/>
    <col min="21" max="16384" width="9" style="93"/>
  </cols>
  <sheetData>
    <row r="2" spans="1:20" x14ac:dyDescent="0.2">
      <c r="A2" s="94" t="s">
        <v>577</v>
      </c>
    </row>
    <row r="3" spans="1:20" s="70" customFormat="1" x14ac:dyDescent="0.2">
      <c r="A3" s="70" t="s">
        <v>699</v>
      </c>
      <c r="B3" s="70" t="s">
        <v>698</v>
      </c>
      <c r="C3" s="70" t="s">
        <v>698</v>
      </c>
      <c r="D3" s="70" t="s">
        <v>698</v>
      </c>
      <c r="E3" s="70" t="s">
        <v>698</v>
      </c>
      <c r="F3" s="70" t="s">
        <v>698</v>
      </c>
      <c r="G3" s="70" t="s">
        <v>698</v>
      </c>
      <c r="H3" s="70" t="s">
        <v>698</v>
      </c>
      <c r="I3" s="70" t="s">
        <v>698</v>
      </c>
      <c r="J3" s="70" t="s">
        <v>698</v>
      </c>
      <c r="K3" s="70" t="s">
        <v>698</v>
      </c>
      <c r="L3" s="70" t="s">
        <v>698</v>
      </c>
      <c r="M3" s="97" t="s">
        <v>385</v>
      </c>
      <c r="N3" s="97"/>
      <c r="O3" s="97"/>
      <c r="P3" s="97"/>
      <c r="Q3" s="97"/>
      <c r="R3" s="97"/>
      <c r="S3" s="97"/>
      <c r="T3" s="97"/>
    </row>
    <row r="4" spans="1:20" x14ac:dyDescent="0.2">
      <c r="A4" s="89" t="s">
        <v>669</v>
      </c>
      <c r="B4" s="89" t="s">
        <v>494</v>
      </c>
      <c r="C4" s="89" t="s">
        <v>696</v>
      </c>
      <c r="D4" s="89" t="s">
        <v>36</v>
      </c>
      <c r="E4" s="89" t="s">
        <v>670</v>
      </c>
      <c r="F4" s="89" t="s">
        <v>671</v>
      </c>
      <c r="G4" s="89" t="s">
        <v>672</v>
      </c>
      <c r="H4" s="89" t="s">
        <v>283</v>
      </c>
      <c r="I4" s="89" t="s">
        <v>673</v>
      </c>
      <c r="J4" s="89" t="s">
        <v>674</v>
      </c>
      <c r="K4" s="89" t="s">
        <v>675</v>
      </c>
      <c r="L4" s="90" t="s">
        <v>676</v>
      </c>
      <c r="M4" s="90" t="s">
        <v>708</v>
      </c>
    </row>
    <row r="5" spans="1:20" x14ac:dyDescent="0.2">
      <c r="A5" s="91">
        <v>1</v>
      </c>
      <c r="B5" s="92" t="s">
        <v>677</v>
      </c>
      <c r="C5" s="92" t="s">
        <v>129</v>
      </c>
      <c r="D5" s="92" t="s">
        <v>697</v>
      </c>
      <c r="E5" s="92" t="s">
        <v>216</v>
      </c>
      <c r="F5" s="92" t="s">
        <v>216</v>
      </c>
      <c r="G5" s="92"/>
      <c r="H5" s="92">
        <v>202505</v>
      </c>
      <c r="I5" s="92">
        <v>1145.79</v>
      </c>
      <c r="J5" s="92">
        <v>464.63</v>
      </c>
      <c r="K5" s="92">
        <f t="shared" ref="K5:K12" si="0">I5+J5</f>
        <v>1610.42</v>
      </c>
      <c r="L5" s="92"/>
      <c r="M5" s="92">
        <f>K5-L5</f>
        <v>1610.42</v>
      </c>
    </row>
    <row r="6" spans="1:20" x14ac:dyDescent="0.2">
      <c r="A6" s="91">
        <v>2</v>
      </c>
      <c r="B6" s="92" t="s">
        <v>678</v>
      </c>
      <c r="C6" s="92" t="s">
        <v>129</v>
      </c>
      <c r="D6" s="92" t="s">
        <v>697</v>
      </c>
      <c r="E6" s="92" t="s">
        <v>216</v>
      </c>
      <c r="F6" s="92" t="s">
        <v>216</v>
      </c>
      <c r="G6" s="92"/>
      <c r="H6" s="92">
        <v>202505</v>
      </c>
      <c r="I6" s="92">
        <v>1145.79</v>
      </c>
      <c r="J6" s="92">
        <v>464.63</v>
      </c>
      <c r="K6" s="92">
        <f t="shared" si="0"/>
        <v>1610.42</v>
      </c>
      <c r="L6" s="92"/>
      <c r="M6" s="92">
        <f t="shared" ref="M6:M12" si="1">K6-L6</f>
        <v>1610.42</v>
      </c>
    </row>
    <row r="7" spans="1:20" x14ac:dyDescent="0.2">
      <c r="A7" s="91">
        <v>3</v>
      </c>
      <c r="B7" s="92" t="s">
        <v>679</v>
      </c>
      <c r="C7" s="92" t="s">
        <v>129</v>
      </c>
      <c r="D7" s="92" t="s">
        <v>697</v>
      </c>
      <c r="E7" s="92" t="s">
        <v>216</v>
      </c>
      <c r="F7" s="92" t="s">
        <v>599</v>
      </c>
      <c r="G7" s="92"/>
      <c r="H7" s="92">
        <v>202505</v>
      </c>
      <c r="I7" s="92">
        <v>1145.79</v>
      </c>
      <c r="J7" s="92">
        <v>464.63</v>
      </c>
      <c r="K7" s="92">
        <f t="shared" si="0"/>
        <v>1610.42</v>
      </c>
      <c r="L7" s="92">
        <f t="shared" ref="L7:L12" si="2">K7*0.4</f>
        <v>644.16800000000012</v>
      </c>
      <c r="M7" s="92">
        <f t="shared" si="1"/>
        <v>966.25199999999995</v>
      </c>
    </row>
    <row r="8" spans="1:20" x14ac:dyDescent="0.2">
      <c r="A8" s="91">
        <v>4</v>
      </c>
      <c r="B8" s="92" t="s">
        <v>680</v>
      </c>
      <c r="C8" s="92" t="s">
        <v>129</v>
      </c>
      <c r="D8" s="92" t="s">
        <v>697</v>
      </c>
      <c r="E8" s="92" t="s">
        <v>216</v>
      </c>
      <c r="F8" s="92" t="s">
        <v>216</v>
      </c>
      <c r="G8" s="92"/>
      <c r="H8" s="92">
        <v>202505</v>
      </c>
      <c r="I8" s="92">
        <v>1145.79</v>
      </c>
      <c r="J8" s="92">
        <v>464.63</v>
      </c>
      <c r="K8" s="92">
        <f t="shared" si="0"/>
        <v>1610.42</v>
      </c>
      <c r="L8" s="92">
        <f t="shared" si="2"/>
        <v>644.16800000000012</v>
      </c>
      <c r="M8" s="92">
        <f t="shared" si="1"/>
        <v>966.25199999999995</v>
      </c>
    </row>
    <row r="9" spans="1:20" x14ac:dyDescent="0.2">
      <c r="A9" s="91">
        <v>5</v>
      </c>
      <c r="B9" s="92" t="s">
        <v>681</v>
      </c>
      <c r="C9" s="92" t="s">
        <v>129</v>
      </c>
      <c r="D9" s="92" t="s">
        <v>697</v>
      </c>
      <c r="E9" s="92" t="s">
        <v>216</v>
      </c>
      <c r="F9" s="92" t="s">
        <v>216</v>
      </c>
      <c r="G9" s="92">
        <v>202203</v>
      </c>
      <c r="H9" s="92">
        <v>202505</v>
      </c>
      <c r="I9" s="92">
        <v>1145.79</v>
      </c>
      <c r="J9" s="92">
        <v>464.63</v>
      </c>
      <c r="K9" s="92">
        <f t="shared" si="0"/>
        <v>1610.42</v>
      </c>
      <c r="L9" s="92">
        <f t="shared" si="2"/>
        <v>644.16800000000012</v>
      </c>
      <c r="M9" s="92">
        <f t="shared" si="1"/>
        <v>966.25199999999995</v>
      </c>
    </row>
    <row r="10" spans="1:20" x14ac:dyDescent="0.2">
      <c r="A10" s="91">
        <v>6</v>
      </c>
      <c r="B10" s="92" t="s">
        <v>690</v>
      </c>
      <c r="C10" s="92" t="s">
        <v>129</v>
      </c>
      <c r="D10" s="92" t="s">
        <v>697</v>
      </c>
      <c r="E10" s="92" t="s">
        <v>216</v>
      </c>
      <c r="F10" s="92" t="s">
        <v>216</v>
      </c>
      <c r="G10" s="92"/>
      <c r="H10" s="92">
        <v>202505</v>
      </c>
      <c r="I10" s="92">
        <v>1145.79</v>
      </c>
      <c r="J10" s="92">
        <v>464.63</v>
      </c>
      <c r="K10" s="92">
        <f t="shared" si="0"/>
        <v>1610.42</v>
      </c>
      <c r="L10" s="92">
        <f t="shared" si="2"/>
        <v>644.16800000000012</v>
      </c>
      <c r="M10" s="92">
        <f t="shared" si="1"/>
        <v>966.25199999999995</v>
      </c>
    </row>
    <row r="11" spans="1:20" x14ac:dyDescent="0.2">
      <c r="A11" s="91">
        <v>7</v>
      </c>
      <c r="B11" s="92" t="s">
        <v>686</v>
      </c>
      <c r="C11" s="92" t="s">
        <v>213</v>
      </c>
      <c r="D11" s="92" t="s">
        <v>697</v>
      </c>
      <c r="E11" s="92" t="s">
        <v>216</v>
      </c>
      <c r="F11" s="92" t="s">
        <v>198</v>
      </c>
      <c r="G11" s="92"/>
      <c r="H11" s="92">
        <v>202505</v>
      </c>
      <c r="I11" s="92">
        <v>1145.79</v>
      </c>
      <c r="J11" s="92">
        <v>464.63</v>
      </c>
      <c r="K11" s="92">
        <f t="shared" si="0"/>
        <v>1610.42</v>
      </c>
      <c r="L11" s="92">
        <f t="shared" si="2"/>
        <v>644.16800000000012</v>
      </c>
      <c r="M11" s="92">
        <f t="shared" si="1"/>
        <v>966.25199999999995</v>
      </c>
    </row>
    <row r="12" spans="1:20" x14ac:dyDescent="0.2">
      <c r="A12" s="91">
        <v>8</v>
      </c>
      <c r="B12" s="92" t="s">
        <v>683</v>
      </c>
      <c r="C12" s="92" t="s">
        <v>156</v>
      </c>
      <c r="D12" s="92" t="s">
        <v>697</v>
      </c>
      <c r="E12" s="92" t="s">
        <v>216</v>
      </c>
      <c r="F12" s="92" t="s">
        <v>197</v>
      </c>
      <c r="G12" s="92"/>
      <c r="H12" s="92">
        <v>202505</v>
      </c>
      <c r="I12" s="92">
        <v>1145.79</v>
      </c>
      <c r="J12" s="92">
        <v>464.63</v>
      </c>
      <c r="K12" s="92">
        <f t="shared" si="0"/>
        <v>1610.42</v>
      </c>
      <c r="L12" s="92">
        <f t="shared" si="2"/>
        <v>644.16800000000012</v>
      </c>
      <c r="M12" s="92">
        <f t="shared" si="1"/>
        <v>966.25199999999995</v>
      </c>
    </row>
    <row r="16" spans="1:20" x14ac:dyDescent="0.2">
      <c r="A16" s="94" t="s">
        <v>704</v>
      </c>
      <c r="M16" s="101" t="s">
        <v>705</v>
      </c>
    </row>
    <row r="17" spans="1:21" s="70" customFormat="1" x14ac:dyDescent="0.2">
      <c r="F17" s="95">
        <f>SUM(F19:F55)</f>
        <v>114926.32999999997</v>
      </c>
      <c r="G17" s="70" t="s">
        <v>706</v>
      </c>
      <c r="H17" s="70" t="s">
        <v>706</v>
      </c>
      <c r="I17" s="95">
        <f>SUM(I19:I55)</f>
        <v>114926.32999999999</v>
      </c>
      <c r="M17" s="97" t="s">
        <v>707</v>
      </c>
      <c r="N17" s="97" t="s">
        <v>707</v>
      </c>
      <c r="O17" s="97" t="s">
        <v>707</v>
      </c>
      <c r="P17" s="97" t="s">
        <v>385</v>
      </c>
      <c r="Q17" s="97" t="s">
        <v>385</v>
      </c>
      <c r="R17" s="97"/>
      <c r="S17" s="97"/>
      <c r="T17" s="97"/>
    </row>
    <row r="18" spans="1:21" x14ac:dyDescent="0.2">
      <c r="A18" s="89" t="s">
        <v>696</v>
      </c>
      <c r="B18" s="89" t="s">
        <v>673</v>
      </c>
      <c r="C18" s="89" t="s">
        <v>674</v>
      </c>
      <c r="D18" s="89" t="s">
        <v>675</v>
      </c>
      <c r="E18" s="89" t="s">
        <v>676</v>
      </c>
      <c r="F18" s="89" t="s">
        <v>700</v>
      </c>
      <c r="G18" s="89" t="s">
        <v>158</v>
      </c>
      <c r="H18" s="89" t="s">
        <v>685</v>
      </c>
      <c r="I18" s="89" t="s">
        <v>703</v>
      </c>
      <c r="M18" s="89" t="s">
        <v>701</v>
      </c>
      <c r="N18" s="89" t="s">
        <v>494</v>
      </c>
      <c r="O18" s="89" t="s">
        <v>36</v>
      </c>
      <c r="P18" s="89" t="s">
        <v>588</v>
      </c>
      <c r="Q18" s="89" t="s">
        <v>702</v>
      </c>
      <c r="R18" s="98"/>
      <c r="T18" s="98"/>
      <c r="U18" s="16"/>
    </row>
    <row r="19" spans="1:21" x14ac:dyDescent="0.2">
      <c r="A19" s="96" t="s">
        <v>129</v>
      </c>
      <c r="B19" s="96">
        <v>19415.290000000005</v>
      </c>
      <c r="C19" s="96">
        <v>7898.7100000000009</v>
      </c>
      <c r="D19" s="96">
        <v>27314</v>
      </c>
      <c r="E19" s="96">
        <v>9637.264000000001</v>
      </c>
      <c r="F19" s="96">
        <v>17676.735999999997</v>
      </c>
      <c r="G19" s="96">
        <f>SUMIFS(Q:Q,O:O,A19,M:M,$G$18)</f>
        <v>0</v>
      </c>
      <c r="H19" s="96">
        <f>SUMIFS(Q:Q,O:O,A19,M:M,$H$18)</f>
        <v>0</v>
      </c>
      <c r="I19" s="96">
        <v>17676.735999999997</v>
      </c>
      <c r="M19" s="99" t="s">
        <v>158</v>
      </c>
      <c r="N19" s="99" t="s">
        <v>683</v>
      </c>
      <c r="O19" s="99" t="s">
        <v>208</v>
      </c>
      <c r="P19" s="99">
        <f>SUMIFS($M$5:$M$12,$B$5:$B$12,N19)</f>
        <v>966.25199999999995</v>
      </c>
      <c r="Q19" s="99">
        <f t="shared" ref="Q19:Q48" si="3">P19/COUNTIF(N:N,N19)</f>
        <v>138.036</v>
      </c>
      <c r="R19" s="98"/>
      <c r="T19" s="98"/>
      <c r="U19" s="16"/>
    </row>
    <row r="20" spans="1:21" x14ac:dyDescent="0.2">
      <c r="A20" s="96" t="s">
        <v>209</v>
      </c>
      <c r="B20" s="96">
        <v>5728.95</v>
      </c>
      <c r="C20" s="96">
        <v>2323.15</v>
      </c>
      <c r="D20" s="96">
        <v>8052.1</v>
      </c>
      <c r="E20" s="96">
        <v>3220.8400000000006</v>
      </c>
      <c r="F20" s="96">
        <v>4831.26</v>
      </c>
      <c r="G20" s="96">
        <f t="shared" ref="G20:G54" si="4">SUMIFS(Q:Q,O:O,A20,M:M,$G$18)</f>
        <v>0</v>
      </c>
      <c r="H20" s="96">
        <f t="shared" ref="H20:H54" si="5">SUMIFS(Q:Q,O:O,A20,M:M,$H$18)</f>
        <v>0</v>
      </c>
      <c r="I20" s="96">
        <v>4968.522857142857</v>
      </c>
      <c r="M20" s="99" t="s">
        <v>158</v>
      </c>
      <c r="N20" s="99" t="s">
        <v>683</v>
      </c>
      <c r="O20" s="99" t="s">
        <v>210</v>
      </c>
      <c r="P20" s="99">
        <f t="shared" ref="P20:P48" si="6">SUMIFS($M$5:$M$12,$B$5:$B$12,N20)</f>
        <v>966.25199999999995</v>
      </c>
      <c r="Q20" s="99">
        <f t="shared" si="3"/>
        <v>138.036</v>
      </c>
      <c r="R20" s="98"/>
      <c r="T20" s="98"/>
      <c r="U20" s="16"/>
    </row>
    <row r="21" spans="1:21" x14ac:dyDescent="0.2">
      <c r="A21" s="96" t="s">
        <v>203</v>
      </c>
      <c r="B21" s="96">
        <v>2282.56</v>
      </c>
      <c r="C21" s="96">
        <v>929.26</v>
      </c>
      <c r="D21" s="96">
        <v>3211.82</v>
      </c>
      <c r="E21" s="96">
        <v>1284.7280000000001</v>
      </c>
      <c r="F21" s="96">
        <v>1927.0920000000001</v>
      </c>
      <c r="G21" s="96">
        <f t="shared" si="4"/>
        <v>0</v>
      </c>
      <c r="H21" s="96">
        <f t="shared" si="5"/>
        <v>0</v>
      </c>
      <c r="I21" s="96">
        <v>2064.3548571428573</v>
      </c>
      <c r="M21" s="99" t="s">
        <v>158</v>
      </c>
      <c r="N21" s="99" t="s">
        <v>683</v>
      </c>
      <c r="O21" s="99" t="s">
        <v>204</v>
      </c>
      <c r="P21" s="99">
        <f t="shared" si="6"/>
        <v>966.25199999999995</v>
      </c>
      <c r="Q21" s="99">
        <f t="shared" si="3"/>
        <v>138.036</v>
      </c>
      <c r="R21" s="98"/>
      <c r="T21" s="98"/>
      <c r="U21" s="16"/>
    </row>
    <row r="22" spans="1:21" x14ac:dyDescent="0.2">
      <c r="A22" s="96" t="s">
        <v>208</v>
      </c>
      <c r="B22" s="96">
        <v>4547.08</v>
      </c>
      <c r="C22" s="96">
        <v>1858.52</v>
      </c>
      <c r="D22" s="96">
        <v>6405.6</v>
      </c>
      <c r="E22" s="96">
        <v>2562.2400000000002</v>
      </c>
      <c r="F22" s="96">
        <v>3843.36</v>
      </c>
      <c r="G22" s="96">
        <f t="shared" si="4"/>
        <v>138.036</v>
      </c>
      <c r="H22" s="96">
        <f t="shared" si="5"/>
        <v>0</v>
      </c>
      <c r="I22" s="96">
        <v>3980.6228571428574</v>
      </c>
      <c r="M22" s="99" t="s">
        <v>158</v>
      </c>
      <c r="N22" s="99" t="s">
        <v>683</v>
      </c>
      <c r="O22" s="99" t="s">
        <v>201</v>
      </c>
      <c r="P22" s="99">
        <f t="shared" si="6"/>
        <v>966.25199999999995</v>
      </c>
      <c r="Q22" s="99">
        <f t="shared" si="3"/>
        <v>138.036</v>
      </c>
      <c r="R22" s="98"/>
      <c r="T22" s="98"/>
      <c r="U22" s="16"/>
    </row>
    <row r="23" spans="1:21" x14ac:dyDescent="0.2">
      <c r="A23" s="96" t="s">
        <v>205</v>
      </c>
      <c r="B23" s="96">
        <v>3410.31</v>
      </c>
      <c r="C23" s="96">
        <v>1393.8899999999999</v>
      </c>
      <c r="D23" s="96">
        <v>4804.2000000000007</v>
      </c>
      <c r="E23" s="96">
        <v>1921.6800000000003</v>
      </c>
      <c r="F23" s="96">
        <v>2882.5200000000004</v>
      </c>
      <c r="G23" s="96">
        <f t="shared" si="4"/>
        <v>0</v>
      </c>
      <c r="H23" s="96">
        <f t="shared" si="5"/>
        <v>0</v>
      </c>
      <c r="I23" s="96">
        <v>2882.5200000000004</v>
      </c>
      <c r="M23" s="99" t="s">
        <v>158</v>
      </c>
      <c r="N23" s="99" t="s">
        <v>683</v>
      </c>
      <c r="O23" s="99" t="s">
        <v>199</v>
      </c>
      <c r="P23" s="99">
        <f t="shared" si="6"/>
        <v>966.25199999999995</v>
      </c>
      <c r="Q23" s="99">
        <f t="shared" si="3"/>
        <v>138.036</v>
      </c>
      <c r="R23" s="98"/>
      <c r="T23" s="98"/>
      <c r="U23" s="16"/>
    </row>
    <row r="24" spans="1:21" x14ac:dyDescent="0.2">
      <c r="A24" s="96" t="s">
        <v>200</v>
      </c>
      <c r="B24" s="96">
        <v>6838.6600000000008</v>
      </c>
      <c r="C24" s="96">
        <v>1393.8899999999999</v>
      </c>
      <c r="D24" s="96">
        <v>8232.5499999999993</v>
      </c>
      <c r="E24" s="96">
        <v>3293.0200000000004</v>
      </c>
      <c r="F24" s="96">
        <v>4939.5299999999988</v>
      </c>
      <c r="G24" s="96">
        <f t="shared" si="4"/>
        <v>0</v>
      </c>
      <c r="H24" s="96">
        <f t="shared" si="5"/>
        <v>0</v>
      </c>
      <c r="I24" s="96">
        <v>4939.5299999999988</v>
      </c>
      <c r="M24" s="99" t="s">
        <v>158</v>
      </c>
      <c r="N24" s="99" t="s">
        <v>683</v>
      </c>
      <c r="O24" s="99" t="s">
        <v>202</v>
      </c>
      <c r="P24" s="99">
        <f t="shared" si="6"/>
        <v>966.25199999999995</v>
      </c>
      <c r="Q24" s="99">
        <f t="shared" si="3"/>
        <v>138.036</v>
      </c>
      <c r="R24" s="98"/>
      <c r="T24" s="98"/>
      <c r="U24" s="16"/>
    </row>
    <row r="25" spans="1:21" x14ac:dyDescent="0.2">
      <c r="A25" s="96" t="s">
        <v>207</v>
      </c>
      <c r="B25" s="96">
        <v>3428.35</v>
      </c>
      <c r="C25" s="96">
        <v>1393.8899999999999</v>
      </c>
      <c r="D25" s="96">
        <v>4822.24</v>
      </c>
      <c r="E25" s="96">
        <v>1928.8960000000002</v>
      </c>
      <c r="F25" s="96">
        <v>2893.3439999999996</v>
      </c>
      <c r="G25" s="96">
        <f t="shared" si="4"/>
        <v>0</v>
      </c>
      <c r="H25" s="96">
        <f t="shared" si="5"/>
        <v>0</v>
      </c>
      <c r="I25" s="96">
        <v>3213.6239999999998</v>
      </c>
      <c r="M25" s="99" t="s">
        <v>158</v>
      </c>
      <c r="N25" s="99" t="s">
        <v>683</v>
      </c>
      <c r="O25" s="99" t="s">
        <v>220</v>
      </c>
      <c r="P25" s="99">
        <f t="shared" si="6"/>
        <v>966.25199999999995</v>
      </c>
      <c r="Q25" s="99">
        <f t="shared" si="3"/>
        <v>138.036</v>
      </c>
      <c r="R25" s="98"/>
      <c r="T25" s="98"/>
      <c r="U25" s="16"/>
    </row>
    <row r="26" spans="1:21" x14ac:dyDescent="0.2">
      <c r="A26" s="96">
        <v>468</v>
      </c>
      <c r="B26" s="96">
        <v>5701.89</v>
      </c>
      <c r="C26" s="96">
        <v>2323.15</v>
      </c>
      <c r="D26" s="96">
        <v>8025.0400000000009</v>
      </c>
      <c r="E26" s="96">
        <v>3210.0160000000005</v>
      </c>
      <c r="F26" s="96">
        <v>4815.0240000000003</v>
      </c>
      <c r="G26" s="96">
        <f t="shared" si="4"/>
        <v>0</v>
      </c>
      <c r="H26" s="96">
        <f t="shared" si="5"/>
        <v>0</v>
      </c>
      <c r="I26" s="96">
        <v>4815.0240000000003</v>
      </c>
      <c r="M26" s="99" t="s">
        <v>158</v>
      </c>
      <c r="N26" s="99" t="s">
        <v>686</v>
      </c>
      <c r="O26" s="99" t="s">
        <v>194</v>
      </c>
      <c r="P26" s="99">
        <f t="shared" si="6"/>
        <v>966.25199999999995</v>
      </c>
      <c r="Q26" s="99">
        <f t="shared" si="3"/>
        <v>322.084</v>
      </c>
      <c r="R26" s="98"/>
      <c r="T26" s="98"/>
      <c r="U26" s="16"/>
    </row>
    <row r="27" spans="1:21" x14ac:dyDescent="0.2">
      <c r="A27" s="96" t="s">
        <v>197</v>
      </c>
      <c r="B27" s="96">
        <v>3401.29</v>
      </c>
      <c r="C27" s="96">
        <v>1393.8899999999999</v>
      </c>
      <c r="D27" s="96">
        <v>4795.18</v>
      </c>
      <c r="E27" s="96">
        <v>1918.0720000000003</v>
      </c>
      <c r="F27" s="96">
        <v>2877.1080000000002</v>
      </c>
      <c r="G27" s="96">
        <f t="shared" si="4"/>
        <v>0</v>
      </c>
      <c r="H27" s="96">
        <f t="shared" si="5"/>
        <v>0</v>
      </c>
      <c r="I27" s="96">
        <v>3014.3708571428574</v>
      </c>
      <c r="M27" s="99" t="s">
        <v>158</v>
      </c>
      <c r="N27" s="99" t="s">
        <v>686</v>
      </c>
      <c r="O27" s="99" t="s">
        <v>215</v>
      </c>
      <c r="P27" s="99">
        <f t="shared" si="6"/>
        <v>966.25199999999995</v>
      </c>
      <c r="Q27" s="99">
        <f t="shared" si="3"/>
        <v>322.084</v>
      </c>
      <c r="R27" s="98"/>
      <c r="T27" s="98"/>
      <c r="U27" s="16"/>
    </row>
    <row r="28" spans="1:21" x14ac:dyDescent="0.2">
      <c r="A28" s="96" t="s">
        <v>210</v>
      </c>
      <c r="B28" s="96">
        <v>4547.08</v>
      </c>
      <c r="C28" s="96">
        <v>1858.52</v>
      </c>
      <c r="D28" s="96">
        <v>6405.6</v>
      </c>
      <c r="E28" s="96">
        <v>2562.2400000000002</v>
      </c>
      <c r="F28" s="96">
        <v>3843.36</v>
      </c>
      <c r="G28" s="96">
        <f t="shared" si="4"/>
        <v>138.036</v>
      </c>
      <c r="H28" s="96">
        <f t="shared" si="5"/>
        <v>0</v>
      </c>
      <c r="I28" s="96">
        <v>4461.0428571428574</v>
      </c>
      <c r="M28" s="99" t="s">
        <v>158</v>
      </c>
      <c r="N28" s="99" t="s">
        <v>686</v>
      </c>
      <c r="O28" s="99" t="s">
        <v>213</v>
      </c>
      <c r="P28" s="99">
        <f t="shared" si="6"/>
        <v>966.25199999999995</v>
      </c>
      <c r="Q28" s="99">
        <f t="shared" si="3"/>
        <v>322.084</v>
      </c>
      <c r="R28" s="98"/>
      <c r="T28" s="98"/>
      <c r="U28" s="16"/>
    </row>
    <row r="29" spans="1:21" x14ac:dyDescent="0.2">
      <c r="A29" s="96" t="s">
        <v>194</v>
      </c>
      <c r="B29" s="96">
        <v>4538.0599999999995</v>
      </c>
      <c r="C29" s="96">
        <v>1393.8899999999999</v>
      </c>
      <c r="D29" s="96">
        <v>5931.9500000000007</v>
      </c>
      <c r="E29" s="96">
        <v>2372.7800000000002</v>
      </c>
      <c r="F29" s="96">
        <v>3559.1700000000005</v>
      </c>
      <c r="G29" s="96">
        <f t="shared" si="4"/>
        <v>322.084</v>
      </c>
      <c r="H29" s="96">
        <f t="shared" si="5"/>
        <v>0</v>
      </c>
      <c r="I29" s="96">
        <v>3879.4500000000007</v>
      </c>
      <c r="M29" s="99" t="s">
        <v>158</v>
      </c>
      <c r="N29" s="99" t="s">
        <v>687</v>
      </c>
      <c r="O29" s="99" t="s">
        <v>209</v>
      </c>
      <c r="P29" s="99">
        <f t="shared" si="6"/>
        <v>0</v>
      </c>
      <c r="Q29" s="99">
        <f t="shared" si="3"/>
        <v>0</v>
      </c>
      <c r="R29" s="98"/>
      <c r="T29" s="98"/>
      <c r="U29" s="16"/>
    </row>
    <row r="30" spans="1:21" x14ac:dyDescent="0.2">
      <c r="A30" s="96" t="s">
        <v>214</v>
      </c>
      <c r="B30" s="96">
        <v>1136.77</v>
      </c>
      <c r="C30" s="96">
        <v>464.63</v>
      </c>
      <c r="D30" s="96">
        <v>1601.4</v>
      </c>
      <c r="E30" s="96">
        <v>640.56000000000006</v>
      </c>
      <c r="F30" s="96">
        <v>960.84</v>
      </c>
      <c r="G30" s="96">
        <f t="shared" si="4"/>
        <v>0</v>
      </c>
      <c r="H30" s="96">
        <f t="shared" si="5"/>
        <v>0</v>
      </c>
      <c r="I30" s="96">
        <v>1098.1028571428571</v>
      </c>
      <c r="M30" s="99" t="s">
        <v>158</v>
      </c>
      <c r="N30" s="99" t="s">
        <v>687</v>
      </c>
      <c r="O30" s="99" t="s">
        <v>203</v>
      </c>
      <c r="P30" s="99">
        <f t="shared" si="6"/>
        <v>0</v>
      </c>
      <c r="Q30" s="99">
        <f t="shared" si="3"/>
        <v>0</v>
      </c>
      <c r="R30" s="98"/>
      <c r="T30" s="98"/>
      <c r="U30" s="16"/>
    </row>
    <row r="31" spans="1:21" x14ac:dyDescent="0.2">
      <c r="A31" s="96" t="s">
        <v>204</v>
      </c>
      <c r="B31" s="96">
        <v>4538.0599999999995</v>
      </c>
      <c r="C31" s="96">
        <v>1858.52</v>
      </c>
      <c r="D31" s="96">
        <v>6396.58</v>
      </c>
      <c r="E31" s="96">
        <v>2558.6320000000005</v>
      </c>
      <c r="F31" s="96">
        <v>3837.9479999999994</v>
      </c>
      <c r="G31" s="96">
        <f t="shared" si="4"/>
        <v>138.036</v>
      </c>
      <c r="H31" s="96">
        <f t="shared" si="5"/>
        <v>0</v>
      </c>
      <c r="I31" s="96">
        <v>3975.2108571428566</v>
      </c>
      <c r="M31" s="99" t="s">
        <v>158</v>
      </c>
      <c r="N31" s="99" t="s">
        <v>687</v>
      </c>
      <c r="O31" s="99" t="s">
        <v>197</v>
      </c>
      <c r="P31" s="99">
        <f t="shared" si="6"/>
        <v>0</v>
      </c>
      <c r="Q31" s="99">
        <f t="shared" si="3"/>
        <v>0</v>
      </c>
      <c r="R31" s="98"/>
      <c r="S31" s="98"/>
      <c r="T31" s="98"/>
      <c r="U31" s="16"/>
    </row>
    <row r="32" spans="1:21" x14ac:dyDescent="0.2">
      <c r="A32" s="96" t="s">
        <v>126</v>
      </c>
      <c r="B32" s="96">
        <v>3428.35</v>
      </c>
      <c r="C32" s="96">
        <v>1393.8899999999999</v>
      </c>
      <c r="D32" s="96">
        <v>4822.24</v>
      </c>
      <c r="E32" s="96">
        <v>1928.8960000000002</v>
      </c>
      <c r="F32" s="96">
        <v>2893.3439999999996</v>
      </c>
      <c r="G32" s="96">
        <f t="shared" si="4"/>
        <v>0</v>
      </c>
      <c r="H32" s="96">
        <f t="shared" si="5"/>
        <v>0</v>
      </c>
      <c r="I32" s="96">
        <v>3030.6068571428568</v>
      </c>
      <c r="M32" s="99" t="s">
        <v>158</v>
      </c>
      <c r="N32" s="99" t="s">
        <v>687</v>
      </c>
      <c r="O32" s="99" t="s">
        <v>214</v>
      </c>
      <c r="P32" s="99">
        <f t="shared" si="6"/>
        <v>0</v>
      </c>
      <c r="Q32" s="99">
        <f t="shared" si="3"/>
        <v>0</v>
      </c>
      <c r="R32" s="98"/>
      <c r="S32" s="98"/>
      <c r="T32" s="98"/>
      <c r="U32" s="16"/>
    </row>
    <row r="33" spans="1:21" x14ac:dyDescent="0.2">
      <c r="A33" s="96" t="s">
        <v>201</v>
      </c>
      <c r="B33" s="96">
        <v>3428.35</v>
      </c>
      <c r="C33" s="96">
        <v>1393.8899999999999</v>
      </c>
      <c r="D33" s="96">
        <v>4822.24</v>
      </c>
      <c r="E33" s="96">
        <v>1928.8960000000002</v>
      </c>
      <c r="F33" s="96">
        <v>2893.3439999999996</v>
      </c>
      <c r="G33" s="96">
        <f t="shared" si="4"/>
        <v>138.036</v>
      </c>
      <c r="H33" s="96">
        <f t="shared" si="5"/>
        <v>0</v>
      </c>
      <c r="I33" s="96">
        <v>3030.6068571428568</v>
      </c>
      <c r="M33" s="99" t="s">
        <v>158</v>
      </c>
      <c r="N33" s="99" t="s">
        <v>687</v>
      </c>
      <c r="O33" s="99" t="s">
        <v>211</v>
      </c>
      <c r="P33" s="99">
        <f t="shared" si="6"/>
        <v>0</v>
      </c>
      <c r="Q33" s="99">
        <f t="shared" si="3"/>
        <v>0</v>
      </c>
      <c r="R33" s="98"/>
      <c r="S33" s="98"/>
      <c r="T33" s="98"/>
      <c r="U33" s="16"/>
    </row>
    <row r="34" spans="1:21" x14ac:dyDescent="0.2">
      <c r="A34" s="96" t="s">
        <v>212</v>
      </c>
      <c r="B34" s="96">
        <v>4538.0599999999995</v>
      </c>
      <c r="C34" s="96">
        <v>1858.52</v>
      </c>
      <c r="D34" s="96">
        <v>6396.58</v>
      </c>
      <c r="E34" s="96">
        <v>2558.6320000000005</v>
      </c>
      <c r="F34" s="96">
        <v>3837.9479999999994</v>
      </c>
      <c r="G34" s="96">
        <f t="shared" si="4"/>
        <v>0</v>
      </c>
      <c r="H34" s="96">
        <f t="shared" si="5"/>
        <v>0</v>
      </c>
      <c r="I34" s="96">
        <v>4158.2279999999992</v>
      </c>
      <c r="M34" s="99" t="s">
        <v>158</v>
      </c>
      <c r="N34" s="99" t="s">
        <v>687</v>
      </c>
      <c r="O34" s="99" t="s">
        <v>126</v>
      </c>
      <c r="P34" s="99">
        <f t="shared" si="6"/>
        <v>0</v>
      </c>
      <c r="Q34" s="99">
        <f t="shared" si="3"/>
        <v>0</v>
      </c>
      <c r="R34" s="98"/>
      <c r="S34" s="98"/>
      <c r="T34" s="98"/>
      <c r="U34" s="16"/>
    </row>
    <row r="35" spans="1:21" x14ac:dyDescent="0.2">
      <c r="A35" s="96" t="s">
        <v>211</v>
      </c>
      <c r="B35" s="96">
        <v>1136.77</v>
      </c>
      <c r="C35" s="96">
        <v>464.63</v>
      </c>
      <c r="D35" s="96">
        <v>1601.4</v>
      </c>
      <c r="E35" s="96">
        <v>640.56000000000006</v>
      </c>
      <c r="F35" s="96">
        <v>960.84</v>
      </c>
      <c r="G35" s="96">
        <f t="shared" si="4"/>
        <v>0</v>
      </c>
      <c r="H35" s="96">
        <f t="shared" si="5"/>
        <v>483.12599999999998</v>
      </c>
      <c r="I35" s="96">
        <v>1581.2288571428571</v>
      </c>
      <c r="M35" s="99" t="s">
        <v>158</v>
      </c>
      <c r="N35" s="99" t="s">
        <v>687</v>
      </c>
      <c r="O35" s="99" t="s">
        <v>216</v>
      </c>
      <c r="P35" s="99">
        <f t="shared" si="6"/>
        <v>0</v>
      </c>
      <c r="Q35" s="99">
        <f t="shared" si="3"/>
        <v>0</v>
      </c>
      <c r="R35" s="98"/>
      <c r="S35" s="98"/>
      <c r="T35" s="98"/>
      <c r="U35" s="16"/>
    </row>
    <row r="36" spans="1:21" x14ac:dyDescent="0.2">
      <c r="A36" s="96" t="s">
        <v>199</v>
      </c>
      <c r="B36" s="96">
        <v>2282.56</v>
      </c>
      <c r="C36" s="96">
        <v>929.26</v>
      </c>
      <c r="D36" s="96">
        <v>3211.82</v>
      </c>
      <c r="E36" s="96">
        <v>1284.7280000000001</v>
      </c>
      <c r="F36" s="96">
        <v>1927.0920000000001</v>
      </c>
      <c r="G36" s="96">
        <f t="shared" si="4"/>
        <v>138.036</v>
      </c>
      <c r="H36" s="96">
        <f t="shared" si="5"/>
        <v>0</v>
      </c>
      <c r="I36" s="96">
        <v>2064.3548571428573</v>
      </c>
      <c r="M36" s="99" t="s">
        <v>158</v>
      </c>
      <c r="N36" s="99" t="s">
        <v>692</v>
      </c>
      <c r="O36" s="99" t="s">
        <v>207</v>
      </c>
      <c r="P36" s="99">
        <f t="shared" si="6"/>
        <v>0</v>
      </c>
      <c r="Q36" s="99">
        <f t="shared" si="3"/>
        <v>0</v>
      </c>
      <c r="R36" s="98"/>
      <c r="S36" s="98"/>
      <c r="T36" s="98"/>
      <c r="U36" s="16"/>
    </row>
    <row r="37" spans="1:21" x14ac:dyDescent="0.2">
      <c r="A37" s="96" t="s">
        <v>215</v>
      </c>
      <c r="B37" s="96">
        <v>2291.58</v>
      </c>
      <c r="C37" s="96">
        <v>929.26</v>
      </c>
      <c r="D37" s="96">
        <v>3220.84</v>
      </c>
      <c r="E37" s="96">
        <v>1288.3360000000002</v>
      </c>
      <c r="F37" s="96">
        <v>1932.5039999999999</v>
      </c>
      <c r="G37" s="96">
        <f t="shared" si="4"/>
        <v>322.084</v>
      </c>
      <c r="H37" s="96">
        <f t="shared" si="5"/>
        <v>0</v>
      </c>
      <c r="I37" s="96">
        <v>2252.7840000000001</v>
      </c>
      <c r="M37" s="99" t="s">
        <v>158</v>
      </c>
      <c r="N37" s="99" t="s">
        <v>692</v>
      </c>
      <c r="O37" s="99" t="s">
        <v>196</v>
      </c>
      <c r="P37" s="99">
        <f t="shared" si="6"/>
        <v>0</v>
      </c>
      <c r="Q37" s="99">
        <f t="shared" si="3"/>
        <v>0</v>
      </c>
      <c r="R37" s="98"/>
      <c r="S37" s="98"/>
      <c r="T37" s="98"/>
      <c r="U37" s="16"/>
    </row>
    <row r="38" spans="1:21" x14ac:dyDescent="0.2">
      <c r="A38" s="96" t="s">
        <v>206</v>
      </c>
      <c r="B38" s="96">
        <v>4574.1399999999994</v>
      </c>
      <c r="C38" s="96">
        <v>1858.52</v>
      </c>
      <c r="D38" s="96">
        <v>6432.66</v>
      </c>
      <c r="E38" s="96">
        <v>2573.0640000000003</v>
      </c>
      <c r="F38" s="96">
        <v>3859.5959999999995</v>
      </c>
      <c r="G38" s="96">
        <f t="shared" si="4"/>
        <v>0</v>
      </c>
      <c r="H38" s="96">
        <f t="shared" si="5"/>
        <v>0</v>
      </c>
      <c r="I38" s="96">
        <v>4181.6799999999994</v>
      </c>
      <c r="M38" s="99" t="s">
        <v>158</v>
      </c>
      <c r="N38" s="99" t="s">
        <v>692</v>
      </c>
      <c r="O38" s="99" t="s">
        <v>218</v>
      </c>
      <c r="P38" s="99">
        <f t="shared" si="6"/>
        <v>0</v>
      </c>
      <c r="Q38" s="99">
        <f t="shared" si="3"/>
        <v>0</v>
      </c>
      <c r="R38" s="98"/>
      <c r="S38" s="98"/>
      <c r="T38" s="98"/>
      <c r="U38" s="16"/>
    </row>
    <row r="39" spans="1:21" x14ac:dyDescent="0.2">
      <c r="A39" s="96" t="s">
        <v>198</v>
      </c>
      <c r="B39" s="96">
        <v>4583.16</v>
      </c>
      <c r="C39" s="96">
        <v>1858.52</v>
      </c>
      <c r="D39" s="96">
        <v>6441.68</v>
      </c>
      <c r="E39" s="96">
        <v>2576.6720000000005</v>
      </c>
      <c r="F39" s="96">
        <v>3865.0079999999998</v>
      </c>
      <c r="G39" s="96">
        <f t="shared" si="4"/>
        <v>0</v>
      </c>
      <c r="H39" s="96">
        <f t="shared" si="5"/>
        <v>0</v>
      </c>
      <c r="I39" s="96">
        <v>4185.2879999999996</v>
      </c>
      <c r="M39" s="99" t="s">
        <v>158</v>
      </c>
      <c r="N39" s="99" t="s">
        <v>691</v>
      </c>
      <c r="O39" s="99" t="s">
        <v>198</v>
      </c>
      <c r="P39" s="99">
        <f t="shared" si="6"/>
        <v>0</v>
      </c>
      <c r="Q39" s="99">
        <f t="shared" si="3"/>
        <v>0</v>
      </c>
      <c r="R39" s="98"/>
      <c r="S39" s="98"/>
      <c r="T39" s="98"/>
      <c r="U39" s="16"/>
    </row>
    <row r="40" spans="1:21" x14ac:dyDescent="0.2">
      <c r="A40" s="96" t="s">
        <v>213</v>
      </c>
      <c r="B40" s="96">
        <v>3437.37</v>
      </c>
      <c r="C40" s="96">
        <v>1393.8899999999999</v>
      </c>
      <c r="D40" s="96">
        <v>4831.26</v>
      </c>
      <c r="E40" s="96">
        <v>1932.5040000000004</v>
      </c>
      <c r="F40" s="96">
        <v>2898.7559999999999</v>
      </c>
      <c r="G40" s="96">
        <f t="shared" si="4"/>
        <v>322.084</v>
      </c>
      <c r="H40" s="96">
        <f t="shared" si="5"/>
        <v>0</v>
      </c>
      <c r="I40" s="96">
        <v>3219.0360000000001</v>
      </c>
      <c r="M40" s="99" t="s">
        <v>158</v>
      </c>
      <c r="N40" s="99" t="s">
        <v>691</v>
      </c>
      <c r="O40" s="99" t="s">
        <v>212</v>
      </c>
      <c r="P40" s="99">
        <f t="shared" si="6"/>
        <v>0</v>
      </c>
      <c r="Q40" s="99">
        <f t="shared" si="3"/>
        <v>0</v>
      </c>
      <c r="R40" s="98"/>
      <c r="S40" s="98"/>
      <c r="T40" s="98"/>
      <c r="U40" s="16"/>
    </row>
    <row r="41" spans="1:21" x14ac:dyDescent="0.2">
      <c r="A41" s="96" t="s">
        <v>202</v>
      </c>
      <c r="B41" s="96">
        <v>4574.1399999999994</v>
      </c>
      <c r="C41" s="96">
        <v>1858.52</v>
      </c>
      <c r="D41" s="96">
        <v>6432.66</v>
      </c>
      <c r="E41" s="96">
        <v>2573.0640000000003</v>
      </c>
      <c r="F41" s="96">
        <v>3859.5959999999995</v>
      </c>
      <c r="G41" s="96">
        <f t="shared" si="4"/>
        <v>138.036</v>
      </c>
      <c r="H41" s="96">
        <f t="shared" si="5"/>
        <v>0</v>
      </c>
      <c r="I41" s="96">
        <v>3996.8588571428568</v>
      </c>
      <c r="M41" s="99" t="s">
        <v>158</v>
      </c>
      <c r="N41" s="99" t="s">
        <v>691</v>
      </c>
      <c r="O41" s="99" t="s">
        <v>195</v>
      </c>
      <c r="P41" s="99">
        <f t="shared" si="6"/>
        <v>0</v>
      </c>
      <c r="Q41" s="99">
        <f t="shared" si="3"/>
        <v>0</v>
      </c>
      <c r="R41" s="98"/>
      <c r="S41" s="98"/>
      <c r="T41" s="98"/>
      <c r="U41" s="16"/>
    </row>
    <row r="42" spans="1:21" x14ac:dyDescent="0.2">
      <c r="A42" s="96" t="s">
        <v>195</v>
      </c>
      <c r="B42" s="96">
        <v>4556.1000000000004</v>
      </c>
      <c r="C42" s="96">
        <v>1858.52</v>
      </c>
      <c r="D42" s="96">
        <v>6414.6200000000008</v>
      </c>
      <c r="E42" s="96">
        <v>2565.8480000000004</v>
      </c>
      <c r="F42" s="96">
        <v>3848.7720000000004</v>
      </c>
      <c r="G42" s="96">
        <f t="shared" si="4"/>
        <v>0</v>
      </c>
      <c r="H42" s="96">
        <f t="shared" si="5"/>
        <v>0</v>
      </c>
      <c r="I42" s="96">
        <v>4169.0520000000006</v>
      </c>
      <c r="M42" s="99" t="s">
        <v>685</v>
      </c>
      <c r="N42" s="99" t="s">
        <v>690</v>
      </c>
      <c r="O42" s="99" t="s">
        <v>211</v>
      </c>
      <c r="P42" s="99">
        <f t="shared" si="6"/>
        <v>966.25199999999995</v>
      </c>
      <c r="Q42" s="99">
        <f t="shared" si="3"/>
        <v>483.12599999999998</v>
      </c>
      <c r="R42" s="98"/>
      <c r="S42" s="98"/>
      <c r="T42" s="98"/>
      <c r="U42" s="16"/>
    </row>
    <row r="43" spans="1:21" x14ac:dyDescent="0.2">
      <c r="A43" s="96" t="s">
        <v>216</v>
      </c>
      <c r="B43" s="96">
        <v>3419.33</v>
      </c>
      <c r="C43" s="96">
        <v>1393.8899999999999</v>
      </c>
      <c r="D43" s="96">
        <v>4813.22</v>
      </c>
      <c r="E43" s="96">
        <v>1925.288</v>
      </c>
      <c r="F43" s="96">
        <v>2887.9320000000002</v>
      </c>
      <c r="G43" s="96">
        <f t="shared" si="4"/>
        <v>0</v>
      </c>
      <c r="H43" s="96">
        <f t="shared" si="5"/>
        <v>483.12599999999998</v>
      </c>
      <c r="I43" s="96">
        <v>3508.3208571428577</v>
      </c>
      <c r="M43" s="99" t="s">
        <v>685</v>
      </c>
      <c r="N43" s="99" t="s">
        <v>690</v>
      </c>
      <c r="O43" s="99" t="s">
        <v>216</v>
      </c>
      <c r="P43" s="99">
        <f t="shared" si="6"/>
        <v>966.25199999999995</v>
      </c>
      <c r="Q43" s="99">
        <f t="shared" si="3"/>
        <v>483.12599999999998</v>
      </c>
      <c r="R43" s="98"/>
      <c r="S43" s="98"/>
      <c r="T43" s="98"/>
      <c r="U43" s="16"/>
    </row>
    <row r="44" spans="1:21" x14ac:dyDescent="0.2">
      <c r="A44" s="96" t="s">
        <v>196</v>
      </c>
      <c r="B44" s="96">
        <v>2282.56</v>
      </c>
      <c r="C44" s="96">
        <v>929.26</v>
      </c>
      <c r="D44" s="96">
        <v>3211.82</v>
      </c>
      <c r="E44" s="96">
        <v>1284.7280000000001</v>
      </c>
      <c r="F44" s="96">
        <v>1927.0920000000001</v>
      </c>
      <c r="G44" s="96">
        <f t="shared" si="4"/>
        <v>0</v>
      </c>
      <c r="H44" s="96">
        <f t="shared" si="5"/>
        <v>0</v>
      </c>
      <c r="I44" s="96">
        <v>2247.3720000000003</v>
      </c>
      <c r="M44" s="99" t="s">
        <v>685</v>
      </c>
      <c r="N44" s="99" t="s">
        <v>684</v>
      </c>
      <c r="O44" s="99" t="s">
        <v>210</v>
      </c>
      <c r="P44" s="99">
        <f t="shared" si="6"/>
        <v>0</v>
      </c>
      <c r="Q44" s="99">
        <f t="shared" si="3"/>
        <v>0</v>
      </c>
      <c r="R44" s="98"/>
      <c r="S44" s="98"/>
      <c r="T44" s="98"/>
      <c r="U44" s="16"/>
    </row>
    <row r="45" spans="1:21" x14ac:dyDescent="0.2">
      <c r="A45" s="96" t="s">
        <v>217</v>
      </c>
      <c r="B45" s="96">
        <v>1136.77</v>
      </c>
      <c r="C45" s="96">
        <v>464.63</v>
      </c>
      <c r="D45" s="96">
        <v>1601.4</v>
      </c>
      <c r="E45" s="96">
        <v>640.56000000000006</v>
      </c>
      <c r="F45" s="96">
        <v>960.84</v>
      </c>
      <c r="G45" s="96">
        <f t="shared" si="4"/>
        <v>0</v>
      </c>
      <c r="H45" s="96">
        <f t="shared" si="5"/>
        <v>0</v>
      </c>
      <c r="I45" s="96">
        <v>1282.924</v>
      </c>
      <c r="M45" s="99" t="s">
        <v>685</v>
      </c>
      <c r="N45" s="99" t="s">
        <v>684</v>
      </c>
      <c r="O45" s="99" t="s">
        <v>220</v>
      </c>
      <c r="P45" s="99">
        <f t="shared" si="6"/>
        <v>0</v>
      </c>
      <c r="Q45" s="99">
        <f t="shared" si="3"/>
        <v>0</v>
      </c>
      <c r="R45" s="98"/>
      <c r="S45" s="98"/>
      <c r="T45" s="98"/>
      <c r="U45" s="16"/>
    </row>
    <row r="46" spans="1:21" x14ac:dyDescent="0.2">
      <c r="A46" s="96" t="s">
        <v>218</v>
      </c>
      <c r="B46" s="96">
        <v>1145.79</v>
      </c>
      <c r="C46" s="96">
        <v>464.63</v>
      </c>
      <c r="D46" s="96">
        <v>1610.42</v>
      </c>
      <c r="E46" s="96">
        <v>644.16800000000012</v>
      </c>
      <c r="F46" s="96">
        <v>966.25199999999995</v>
      </c>
      <c r="G46" s="96">
        <f t="shared" si="4"/>
        <v>0</v>
      </c>
      <c r="H46" s="96">
        <f t="shared" si="5"/>
        <v>0</v>
      </c>
      <c r="I46" s="96">
        <v>1286.5319999999999</v>
      </c>
      <c r="M46" s="99" t="s">
        <v>685</v>
      </c>
      <c r="N46" s="99" t="s">
        <v>694</v>
      </c>
      <c r="O46" s="99" t="s">
        <v>217</v>
      </c>
      <c r="P46" s="99">
        <f t="shared" si="6"/>
        <v>0</v>
      </c>
      <c r="Q46" s="99">
        <f t="shared" si="3"/>
        <v>0</v>
      </c>
      <c r="R46" s="98"/>
      <c r="S46" s="98"/>
      <c r="T46" s="98"/>
      <c r="U46" s="16"/>
    </row>
    <row r="47" spans="1:21" x14ac:dyDescent="0.2">
      <c r="A47" s="96" t="s">
        <v>599</v>
      </c>
      <c r="B47" s="96">
        <v>0</v>
      </c>
      <c r="C47" s="96">
        <v>0</v>
      </c>
      <c r="D47" s="96">
        <v>0</v>
      </c>
      <c r="E47" s="96">
        <v>0</v>
      </c>
      <c r="F47" s="96">
        <v>0</v>
      </c>
      <c r="G47" s="96">
        <f t="shared" si="4"/>
        <v>0</v>
      </c>
      <c r="H47" s="96">
        <f t="shared" si="5"/>
        <v>0</v>
      </c>
      <c r="I47" s="96">
        <v>0</v>
      </c>
      <c r="M47" s="99" t="s">
        <v>685</v>
      </c>
      <c r="N47" s="99" t="s">
        <v>694</v>
      </c>
      <c r="O47" s="99" t="s">
        <v>219</v>
      </c>
      <c r="P47" s="99">
        <f t="shared" si="6"/>
        <v>0</v>
      </c>
      <c r="Q47" s="99">
        <f t="shared" si="3"/>
        <v>0</v>
      </c>
      <c r="R47" s="98"/>
      <c r="S47" s="98"/>
      <c r="T47" s="98"/>
      <c r="U47" s="16"/>
    </row>
    <row r="48" spans="1:21" x14ac:dyDescent="0.2">
      <c r="A48" s="96" t="s">
        <v>219</v>
      </c>
      <c r="B48" s="96">
        <v>0</v>
      </c>
      <c r="C48" s="96">
        <v>0</v>
      </c>
      <c r="D48" s="96">
        <v>0</v>
      </c>
      <c r="E48" s="96">
        <v>0</v>
      </c>
      <c r="F48" s="96">
        <v>0</v>
      </c>
      <c r="G48" s="96">
        <f t="shared" si="4"/>
        <v>0</v>
      </c>
      <c r="H48" s="96">
        <f t="shared" si="5"/>
        <v>0</v>
      </c>
      <c r="I48" s="96">
        <v>322.084</v>
      </c>
      <c r="M48" s="99" t="s">
        <v>685</v>
      </c>
      <c r="N48" s="99" t="s">
        <v>694</v>
      </c>
      <c r="O48" s="99" t="s">
        <v>206</v>
      </c>
      <c r="P48" s="99">
        <f t="shared" si="6"/>
        <v>0</v>
      </c>
      <c r="Q48" s="99">
        <f t="shared" si="3"/>
        <v>0</v>
      </c>
      <c r="R48" s="98"/>
      <c r="S48" s="98"/>
      <c r="T48" s="98"/>
      <c r="U48" s="16"/>
    </row>
    <row r="49" spans="1:21" x14ac:dyDescent="0.2">
      <c r="A49" s="96" t="s">
        <v>220</v>
      </c>
      <c r="B49" s="96">
        <v>0</v>
      </c>
      <c r="C49" s="96">
        <v>0</v>
      </c>
      <c r="D49" s="96">
        <v>0</v>
      </c>
      <c r="E49" s="96">
        <v>0</v>
      </c>
      <c r="F49" s="96">
        <v>0</v>
      </c>
      <c r="G49" s="96">
        <f t="shared" si="4"/>
        <v>138.036</v>
      </c>
      <c r="H49" s="96">
        <f t="shared" si="5"/>
        <v>0</v>
      </c>
      <c r="I49" s="96">
        <v>617.68285714285719</v>
      </c>
      <c r="M49" s="98"/>
      <c r="N49" s="98"/>
      <c r="O49" s="98"/>
      <c r="P49" s="98"/>
      <c r="Q49" s="98"/>
      <c r="R49" s="98"/>
      <c r="S49" s="98"/>
      <c r="T49" s="98"/>
      <c r="U49" s="16"/>
    </row>
    <row r="50" spans="1:21" x14ac:dyDescent="0.2">
      <c r="A50" s="96" t="s">
        <v>159</v>
      </c>
      <c r="B50" s="96">
        <v>3428.35</v>
      </c>
      <c r="C50" s="96">
        <v>1393.8899999999999</v>
      </c>
      <c r="D50" s="96">
        <v>4822.24</v>
      </c>
      <c r="E50" s="96">
        <v>1928.8960000000002</v>
      </c>
      <c r="F50" s="96">
        <v>2893.3439999999996</v>
      </c>
      <c r="G50" s="96">
        <f t="shared" si="4"/>
        <v>0</v>
      </c>
      <c r="H50" s="96">
        <f t="shared" si="5"/>
        <v>0</v>
      </c>
      <c r="I50" s="96">
        <v>2893.3439999999996</v>
      </c>
      <c r="M50" s="98"/>
      <c r="N50" s="98"/>
      <c r="O50" s="98"/>
      <c r="P50" s="98"/>
      <c r="Q50" s="98"/>
      <c r="R50" s="98"/>
      <c r="S50" s="98"/>
      <c r="T50" s="98"/>
      <c r="U50" s="16"/>
    </row>
    <row r="51" spans="1:21" x14ac:dyDescent="0.2">
      <c r="A51" s="96" t="s">
        <v>156</v>
      </c>
      <c r="B51" s="96">
        <v>4565.12</v>
      </c>
      <c r="C51" s="96">
        <v>1858.52</v>
      </c>
      <c r="D51" s="96">
        <v>6423.6399999999994</v>
      </c>
      <c r="E51" s="96">
        <v>2569.4560000000001</v>
      </c>
      <c r="F51" s="96">
        <v>3854.1839999999993</v>
      </c>
      <c r="G51" s="96">
        <f t="shared" si="4"/>
        <v>0</v>
      </c>
      <c r="H51" s="96">
        <f t="shared" si="5"/>
        <v>0</v>
      </c>
      <c r="I51" s="96">
        <v>3854.1839999999993</v>
      </c>
      <c r="M51" s="98"/>
      <c r="N51" s="98"/>
      <c r="O51" s="98"/>
      <c r="P51" s="98"/>
      <c r="Q51" s="98"/>
      <c r="R51" s="98"/>
      <c r="S51" s="98"/>
      <c r="T51" s="98"/>
      <c r="U51" s="16"/>
    </row>
    <row r="52" spans="1:21" x14ac:dyDescent="0.2">
      <c r="A52" s="100" t="s">
        <v>158</v>
      </c>
      <c r="B52" s="96">
        <v>5683.85</v>
      </c>
      <c r="C52" s="96">
        <v>2323.15</v>
      </c>
      <c r="D52" s="96">
        <v>8007</v>
      </c>
      <c r="E52" s="96">
        <v>3202.8</v>
      </c>
      <c r="F52" s="96">
        <v>4804.2</v>
      </c>
      <c r="G52" s="96">
        <f t="shared" si="4"/>
        <v>0</v>
      </c>
      <c r="H52" s="96">
        <f t="shared" si="5"/>
        <v>0</v>
      </c>
      <c r="I52" s="96">
        <v>0</v>
      </c>
      <c r="M52" s="98"/>
      <c r="N52" s="98"/>
      <c r="O52" s="98"/>
      <c r="P52" s="98"/>
      <c r="Q52" s="98"/>
      <c r="R52" s="98"/>
      <c r="S52" s="98"/>
      <c r="T52" s="98"/>
      <c r="U52" s="16"/>
    </row>
    <row r="53" spans="1:21" x14ac:dyDescent="0.2">
      <c r="A53" s="100" t="s">
        <v>685</v>
      </c>
      <c r="B53" s="96">
        <v>3428.35</v>
      </c>
      <c r="C53" s="96">
        <v>1393.8899999999999</v>
      </c>
      <c r="D53" s="96">
        <v>4822.24</v>
      </c>
      <c r="E53" s="96">
        <v>1928.8960000000002</v>
      </c>
      <c r="F53" s="96">
        <v>2893.3439999999996</v>
      </c>
      <c r="G53" s="96">
        <f t="shared" si="4"/>
        <v>0</v>
      </c>
      <c r="H53" s="96">
        <f t="shared" si="5"/>
        <v>0</v>
      </c>
      <c r="I53" s="96">
        <v>0</v>
      </c>
      <c r="R53" s="98"/>
      <c r="S53" s="98"/>
      <c r="T53" s="98"/>
      <c r="U53" s="16"/>
    </row>
    <row r="54" spans="1:21" x14ac:dyDescent="0.2">
      <c r="A54" s="96" t="s">
        <v>689</v>
      </c>
      <c r="B54" s="96">
        <v>1145.79</v>
      </c>
      <c r="C54" s="96">
        <v>929.26</v>
      </c>
      <c r="D54" s="96">
        <v>2075.0500000000002</v>
      </c>
      <c r="E54" s="96">
        <v>0</v>
      </c>
      <c r="F54" s="96">
        <v>2075.0500000000002</v>
      </c>
      <c r="G54" s="96">
        <f t="shared" si="4"/>
        <v>0</v>
      </c>
      <c r="H54" s="96">
        <f t="shared" si="5"/>
        <v>0</v>
      </c>
      <c r="I54" s="96">
        <v>2075.0500000000002</v>
      </c>
    </row>
    <row r="55" spans="1:21" x14ac:dyDescent="0.2">
      <c r="A55" s="96"/>
      <c r="B55" s="96"/>
      <c r="C55" s="96"/>
      <c r="D55" s="96"/>
      <c r="E55" s="96"/>
      <c r="F55" s="96"/>
      <c r="G55" s="96"/>
      <c r="H55" s="96"/>
      <c r="I55" s="96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58919-509A-4470-9D44-CE44321F60A8}">
  <sheetPr>
    <tabColor rgb="FF00B0F0"/>
  </sheetPr>
  <dimension ref="A1:AF151"/>
  <sheetViews>
    <sheetView workbookViewId="0">
      <selection activeCell="L33" sqref="L33"/>
    </sheetView>
  </sheetViews>
  <sheetFormatPr defaultRowHeight="14.25" x14ac:dyDescent="0.3"/>
  <cols>
    <col min="1" max="1" width="23.875" style="1" bestFit="1" customWidth="1"/>
    <col min="2" max="2" width="26" style="1" bestFit="1" customWidth="1"/>
    <col min="3" max="4" width="7.75" style="1" bestFit="1" customWidth="1"/>
    <col min="5" max="5" width="11.875" style="1" customWidth="1"/>
    <col min="6" max="6" width="11.25" style="1" bestFit="1" customWidth="1"/>
    <col min="7" max="7" width="15.5" style="1" customWidth="1"/>
    <col min="8" max="8" width="10.375" style="1" customWidth="1"/>
    <col min="9" max="9" width="9.625" style="1" bestFit="1" customWidth="1"/>
    <col min="10" max="10" width="27.25" style="1" bestFit="1" customWidth="1"/>
    <col min="11" max="11" width="12.25" style="1" bestFit="1" customWidth="1"/>
    <col min="12" max="12" width="18.875" style="1" bestFit="1" customWidth="1"/>
    <col min="13" max="13" width="13.875" style="1" bestFit="1" customWidth="1"/>
    <col min="14" max="14" width="25.5" style="1" bestFit="1" customWidth="1"/>
    <col min="15" max="16" width="22.625" style="1" bestFit="1" customWidth="1"/>
    <col min="17" max="17" width="14.375" style="1" bestFit="1" customWidth="1"/>
    <col min="18" max="18" width="10.5" style="1" bestFit="1" customWidth="1"/>
    <col min="19" max="21" width="11.375" style="1" customWidth="1"/>
    <col min="22" max="22" width="16.875" style="1" customWidth="1"/>
    <col min="23" max="23" width="25.375" style="1" bestFit="1" customWidth="1"/>
    <col min="24" max="24" width="13.625" style="1" customWidth="1"/>
    <col min="25" max="29" width="15.5" style="1" customWidth="1"/>
    <col min="30" max="31" width="20.75" style="4" customWidth="1"/>
    <col min="32" max="32" width="21.375" style="4" bestFit="1" customWidth="1"/>
    <col min="33" max="16384" width="9" style="4"/>
  </cols>
  <sheetData>
    <row r="1" spans="1:32" x14ac:dyDescent="0.3">
      <c r="A1" s="27" t="s">
        <v>585</v>
      </c>
      <c r="AD1" s="4" t="s">
        <v>304</v>
      </c>
      <c r="AF1" s="35" t="s">
        <v>45</v>
      </c>
    </row>
    <row r="2" spans="1:32" ht="57" x14ac:dyDescent="0.3">
      <c r="A2" s="1" t="s">
        <v>292</v>
      </c>
      <c r="B2" s="34" t="s">
        <v>291</v>
      </c>
      <c r="C2" s="34" t="s">
        <v>291</v>
      </c>
      <c r="D2" s="34" t="s">
        <v>291</v>
      </c>
      <c r="E2" s="34" t="s">
        <v>291</v>
      </c>
      <c r="F2" s="34" t="s">
        <v>291</v>
      </c>
      <c r="G2" s="1" t="s">
        <v>193</v>
      </c>
      <c r="H2" s="1" t="s">
        <v>342</v>
      </c>
      <c r="I2" s="1" t="s">
        <v>342</v>
      </c>
      <c r="J2" s="1" t="s">
        <v>342</v>
      </c>
      <c r="K2" s="1" t="s">
        <v>342</v>
      </c>
      <c r="L2" s="1" t="s">
        <v>393</v>
      </c>
      <c r="M2" s="1" t="s">
        <v>393</v>
      </c>
      <c r="N2" s="1" t="s">
        <v>342</v>
      </c>
      <c r="O2" s="1" t="s">
        <v>342</v>
      </c>
      <c r="P2" s="1" t="s">
        <v>342</v>
      </c>
      <c r="Q2" s="1" t="s">
        <v>342</v>
      </c>
      <c r="R2" s="1" t="s">
        <v>342</v>
      </c>
      <c r="S2" s="1" t="s">
        <v>342</v>
      </c>
      <c r="T2" s="1" t="s">
        <v>342</v>
      </c>
      <c r="U2" s="1" t="s">
        <v>342</v>
      </c>
      <c r="V2" s="2" t="s">
        <v>313</v>
      </c>
      <c r="W2" s="2" t="s">
        <v>314</v>
      </c>
      <c r="X2" s="2" t="s">
        <v>303</v>
      </c>
      <c r="Y2" s="1" t="s">
        <v>311</v>
      </c>
      <c r="Z2" s="1" t="s">
        <v>392</v>
      </c>
      <c r="AA2" s="2" t="s">
        <v>584</v>
      </c>
      <c r="AD2" s="36" t="s">
        <v>305</v>
      </c>
      <c r="AF2" s="4" t="s">
        <v>47</v>
      </c>
    </row>
    <row r="3" spans="1:32" s="1" customFormat="1" x14ac:dyDescent="0.3">
      <c r="A3" s="15" t="s">
        <v>46</v>
      </c>
      <c r="B3" s="15" t="s">
        <v>35</v>
      </c>
      <c r="C3" s="15" t="s">
        <v>37</v>
      </c>
      <c r="D3" s="15" t="s">
        <v>38</v>
      </c>
      <c r="E3" s="15" t="s">
        <v>39</v>
      </c>
      <c r="F3" s="15" t="s">
        <v>40</v>
      </c>
      <c r="G3" s="14" t="s">
        <v>5</v>
      </c>
      <c r="H3" s="5" t="s">
        <v>6</v>
      </c>
      <c r="I3" s="5" t="s">
        <v>44</v>
      </c>
      <c r="J3" s="5" t="s">
        <v>297</v>
      </c>
      <c r="K3" s="5" t="s">
        <v>298</v>
      </c>
      <c r="L3" s="5" t="s">
        <v>7</v>
      </c>
      <c r="M3" s="5" t="s">
        <v>55</v>
      </c>
      <c r="N3" s="3" t="s">
        <v>52</v>
      </c>
      <c r="O3" s="3" t="s">
        <v>53</v>
      </c>
      <c r="P3" s="3" t="s">
        <v>42</v>
      </c>
      <c r="Q3" s="9" t="s">
        <v>54</v>
      </c>
      <c r="R3" s="9" t="s">
        <v>403</v>
      </c>
      <c r="S3" s="18" t="s">
        <v>41</v>
      </c>
      <c r="T3" s="18" t="s">
        <v>488</v>
      </c>
      <c r="U3" s="18" t="s">
        <v>793</v>
      </c>
      <c r="V3" s="37" t="s">
        <v>306</v>
      </c>
      <c r="W3" s="37" t="s">
        <v>307</v>
      </c>
      <c r="X3" s="18" t="s">
        <v>56</v>
      </c>
      <c r="Y3" s="18" t="s">
        <v>57</v>
      </c>
      <c r="Z3" s="15" t="s">
        <v>221</v>
      </c>
      <c r="AA3" s="15" t="s">
        <v>153</v>
      </c>
      <c r="AB3" s="15"/>
      <c r="AD3" s="4"/>
      <c r="AE3" s="4"/>
      <c r="AF3" s="4" t="s">
        <v>48</v>
      </c>
    </row>
    <row r="4" spans="1:32" x14ac:dyDescent="0.3">
      <c r="A4" s="1" t="s">
        <v>86</v>
      </c>
      <c r="B4" s="1" t="s">
        <v>302</v>
      </c>
      <c r="C4" s="1" t="s">
        <v>192</v>
      </c>
      <c r="D4" s="1" t="s">
        <v>294</v>
      </c>
      <c r="E4" s="1" t="s">
        <v>295</v>
      </c>
      <c r="F4" s="1" t="s">
        <v>296</v>
      </c>
      <c r="G4" s="1">
        <f>H4-L4</f>
        <v>95000</v>
      </c>
      <c r="H4" s="1">
        <v>100000</v>
      </c>
      <c r="I4" s="1" t="s">
        <v>83</v>
      </c>
      <c r="J4" s="1">
        <v>20</v>
      </c>
      <c r="K4" s="1">
        <v>5</v>
      </c>
      <c r="L4" s="1">
        <v>5000</v>
      </c>
      <c r="M4" s="1" t="s">
        <v>84</v>
      </c>
      <c r="N4" s="1" t="s">
        <v>85</v>
      </c>
      <c r="O4" s="1">
        <v>2000</v>
      </c>
      <c r="P4" s="1">
        <v>5000</v>
      </c>
      <c r="Q4" s="1" t="s">
        <v>299</v>
      </c>
      <c r="R4" s="1">
        <v>1</v>
      </c>
      <c r="S4" s="1" t="s">
        <v>300</v>
      </c>
      <c r="T4" s="1" t="s">
        <v>489</v>
      </c>
      <c r="U4" s="1">
        <v>1</v>
      </c>
      <c r="V4" s="72">
        <v>43466</v>
      </c>
      <c r="W4" s="72">
        <v>45870</v>
      </c>
      <c r="X4" s="1" t="s">
        <v>56</v>
      </c>
      <c r="Y4" s="1">
        <v>0</v>
      </c>
      <c r="Z4" s="1" t="s">
        <v>83</v>
      </c>
      <c r="AA4" s="1">
        <f>H4*0.25</f>
        <v>25000</v>
      </c>
      <c r="AF4" s="4" t="s">
        <v>49</v>
      </c>
    </row>
    <row r="5" spans="1:32" x14ac:dyDescent="0.3">
      <c r="A5" s="1" t="s">
        <v>86</v>
      </c>
      <c r="AF5" s="4" t="s">
        <v>50</v>
      </c>
    </row>
    <row r="6" spans="1:32" x14ac:dyDescent="0.3">
      <c r="A6" s="1" t="s">
        <v>86</v>
      </c>
    </row>
    <row r="11" spans="1:32" x14ac:dyDescent="0.3">
      <c r="A11" s="27" t="s">
        <v>600</v>
      </c>
      <c r="B11" s="1" t="s">
        <v>602</v>
      </c>
      <c r="I11" s="27"/>
      <c r="J11" s="27" t="s">
        <v>603</v>
      </c>
      <c r="K11" s="27"/>
    </row>
    <row r="12" spans="1:32" ht="15" customHeight="1" x14ac:dyDescent="0.3"/>
    <row r="13" spans="1:32" x14ac:dyDescent="0.3">
      <c r="A13" s="1" t="s">
        <v>601</v>
      </c>
      <c r="B13" s="1" t="s">
        <v>601</v>
      </c>
      <c r="C13" s="1" t="s">
        <v>601</v>
      </c>
      <c r="D13" s="1" t="s">
        <v>601</v>
      </c>
      <c r="E13" s="1" t="s">
        <v>361</v>
      </c>
      <c r="F13" s="1" t="s">
        <v>361</v>
      </c>
      <c r="G13" s="1" t="s">
        <v>361</v>
      </c>
    </row>
    <row r="14" spans="1:32" x14ac:dyDescent="0.3">
      <c r="A14" s="14" t="s">
        <v>283</v>
      </c>
      <c r="B14" s="14" t="s">
        <v>586</v>
      </c>
      <c r="C14" s="14" t="s">
        <v>587</v>
      </c>
      <c r="D14" s="14" t="s">
        <v>588</v>
      </c>
      <c r="E14" s="14" t="s">
        <v>589</v>
      </c>
      <c r="F14" s="14" t="s">
        <v>590</v>
      </c>
      <c r="G14" s="14" t="s">
        <v>591</v>
      </c>
      <c r="J14" s="14" t="s">
        <v>283</v>
      </c>
      <c r="K14" s="14" t="s">
        <v>173</v>
      </c>
      <c r="L14" s="14" t="s">
        <v>604</v>
      </c>
      <c r="M14" s="14" t="s">
        <v>588</v>
      </c>
      <c r="N14" s="12" t="s">
        <v>611</v>
      </c>
    </row>
    <row r="15" spans="1:32" x14ac:dyDescent="0.3">
      <c r="A15" s="1" t="s">
        <v>612</v>
      </c>
      <c r="B15" s="1" t="s">
        <v>194</v>
      </c>
      <c r="C15" s="1" t="s">
        <v>36</v>
      </c>
      <c r="D15" s="1">
        <v>3980</v>
      </c>
      <c r="E15" s="1" t="s">
        <v>592</v>
      </c>
      <c r="F15" s="1" t="s">
        <v>593</v>
      </c>
      <c r="G15" s="1" t="s">
        <v>159</v>
      </c>
      <c r="J15" s="1" t="s">
        <v>226</v>
      </c>
      <c r="K15" s="1" t="s">
        <v>156</v>
      </c>
      <c r="L15" s="73">
        <f t="shared" ref="L15:L21" si="0">SUMIFS(D:D,E:E,"科美业绩",G:G,K15,A:A,J15)</f>
        <v>2554</v>
      </c>
      <c r="M15" s="73">
        <f>IF(K15="总部",L15*$O$16,L15*$O$17)</f>
        <v>766.19999999999993</v>
      </c>
      <c r="N15" s="12" t="s">
        <v>610</v>
      </c>
    </row>
    <row r="16" spans="1:32" x14ac:dyDescent="0.3">
      <c r="A16" s="1" t="s">
        <v>612</v>
      </c>
      <c r="B16" s="1" t="s">
        <v>195</v>
      </c>
      <c r="C16" s="1" t="s">
        <v>36</v>
      </c>
      <c r="D16" s="1">
        <v>333</v>
      </c>
      <c r="E16" s="1" t="s">
        <v>592</v>
      </c>
      <c r="F16" s="1" t="s">
        <v>593</v>
      </c>
      <c r="G16" s="1" t="s">
        <v>156</v>
      </c>
      <c r="J16" s="1" t="s">
        <v>226</v>
      </c>
      <c r="K16" s="1" t="s">
        <v>159</v>
      </c>
      <c r="L16" s="73">
        <f t="shared" si="0"/>
        <v>4000</v>
      </c>
      <c r="M16" s="73">
        <f t="shared" ref="M16:M21" si="1">IF(K16="总部",L16*$O$16,L16*$O$17)</f>
        <v>1200</v>
      </c>
      <c r="N16" s="12" t="s">
        <v>619</v>
      </c>
      <c r="O16" s="74">
        <v>0.09</v>
      </c>
    </row>
    <row r="17" spans="1:29" x14ac:dyDescent="0.3">
      <c r="A17" s="1" t="s">
        <v>612</v>
      </c>
      <c r="B17" s="1" t="s">
        <v>196</v>
      </c>
      <c r="C17" s="1" t="s">
        <v>36</v>
      </c>
      <c r="D17" s="1">
        <v>398</v>
      </c>
      <c r="E17" s="1" t="s">
        <v>592</v>
      </c>
      <c r="F17" s="1" t="s">
        <v>593</v>
      </c>
      <c r="G17" s="1" t="s">
        <v>159</v>
      </c>
      <c r="J17" s="1" t="s">
        <v>226</v>
      </c>
      <c r="K17" s="1" t="s">
        <v>129</v>
      </c>
      <c r="L17" s="73">
        <f t="shared" si="0"/>
        <v>0</v>
      </c>
      <c r="M17" s="73">
        <f t="shared" si="1"/>
        <v>0</v>
      </c>
      <c r="N17" s="1" t="s">
        <v>620</v>
      </c>
      <c r="O17" s="74">
        <v>0.3</v>
      </c>
    </row>
    <row r="18" spans="1:29" x14ac:dyDescent="0.3">
      <c r="A18" s="1" t="s">
        <v>612</v>
      </c>
      <c r="B18" s="1" t="s">
        <v>197</v>
      </c>
      <c r="C18" s="1" t="s">
        <v>36</v>
      </c>
      <c r="D18" s="1">
        <v>1666</v>
      </c>
      <c r="E18" s="1" t="s">
        <v>594</v>
      </c>
      <c r="F18" s="1" t="s">
        <v>595</v>
      </c>
      <c r="G18" s="1" t="s">
        <v>156</v>
      </c>
      <c r="J18" s="1" t="s">
        <v>605</v>
      </c>
      <c r="K18" s="1" t="s">
        <v>156</v>
      </c>
      <c r="L18" s="73">
        <f t="shared" si="0"/>
        <v>0</v>
      </c>
      <c r="M18" s="73">
        <f t="shared" si="1"/>
        <v>0</v>
      </c>
    </row>
    <row r="19" spans="1:29" x14ac:dyDescent="0.3">
      <c r="A19" s="1" t="s">
        <v>612</v>
      </c>
      <c r="B19" s="1" t="s">
        <v>198</v>
      </c>
      <c r="C19" s="1" t="s">
        <v>36</v>
      </c>
      <c r="D19" s="1">
        <v>3000</v>
      </c>
      <c r="E19" s="1" t="s">
        <v>592</v>
      </c>
      <c r="F19" s="1" t="s">
        <v>593</v>
      </c>
      <c r="G19" s="1" t="s">
        <v>156</v>
      </c>
      <c r="J19" s="1" t="s">
        <v>605</v>
      </c>
      <c r="K19" s="1" t="s">
        <v>159</v>
      </c>
      <c r="L19" s="73">
        <f t="shared" si="0"/>
        <v>0</v>
      </c>
      <c r="M19" s="73">
        <f t="shared" si="1"/>
        <v>0</v>
      </c>
    </row>
    <row r="20" spans="1:29" x14ac:dyDescent="0.3">
      <c r="A20" s="1" t="s">
        <v>612</v>
      </c>
      <c r="B20" s="1" t="s">
        <v>199</v>
      </c>
      <c r="C20" s="1" t="s">
        <v>36</v>
      </c>
      <c r="D20" s="1">
        <v>4000</v>
      </c>
      <c r="E20" s="1" t="s">
        <v>594</v>
      </c>
      <c r="F20" s="1" t="s">
        <v>595</v>
      </c>
      <c r="G20" s="1" t="s">
        <v>159</v>
      </c>
      <c r="J20" s="1" t="s">
        <v>605</v>
      </c>
      <c r="K20" s="1" t="s">
        <v>129</v>
      </c>
      <c r="L20" s="73">
        <f t="shared" si="0"/>
        <v>0</v>
      </c>
      <c r="M20" s="73">
        <f t="shared" si="1"/>
        <v>0</v>
      </c>
    </row>
    <row r="21" spans="1:29" x14ac:dyDescent="0.3">
      <c r="A21" s="1" t="s">
        <v>612</v>
      </c>
      <c r="B21" s="1" t="s">
        <v>200</v>
      </c>
      <c r="C21" s="1" t="s">
        <v>36</v>
      </c>
      <c r="D21" s="1">
        <v>888</v>
      </c>
      <c r="E21" s="1" t="s">
        <v>594</v>
      </c>
      <c r="F21" s="1" t="s">
        <v>595</v>
      </c>
      <c r="G21" s="1" t="s">
        <v>156</v>
      </c>
      <c r="J21" s="1" t="s">
        <v>606</v>
      </c>
      <c r="K21" s="1" t="s">
        <v>156</v>
      </c>
      <c r="L21" s="73">
        <f t="shared" si="0"/>
        <v>1280</v>
      </c>
      <c r="M21" s="73">
        <f t="shared" si="1"/>
        <v>384</v>
      </c>
    </row>
    <row r="22" spans="1:29" x14ac:dyDescent="0.3">
      <c r="A22" s="1" t="s">
        <v>618</v>
      </c>
      <c r="B22" s="1" t="s">
        <v>201</v>
      </c>
      <c r="C22" s="1" t="s">
        <v>36</v>
      </c>
      <c r="D22" s="1">
        <v>1280</v>
      </c>
      <c r="E22" s="1" t="s">
        <v>594</v>
      </c>
      <c r="F22" s="1" t="s">
        <v>595</v>
      </c>
      <c r="G22" s="1" t="s">
        <v>156</v>
      </c>
    </row>
    <row r="23" spans="1:29" x14ac:dyDescent="0.3">
      <c r="A23" s="1" t="s">
        <v>618</v>
      </c>
      <c r="B23" s="1" t="s">
        <v>194</v>
      </c>
      <c r="C23" s="1" t="s">
        <v>36</v>
      </c>
      <c r="D23" s="1">
        <v>520</v>
      </c>
      <c r="E23" s="1" t="s">
        <v>597</v>
      </c>
      <c r="F23" s="1" t="s">
        <v>598</v>
      </c>
      <c r="G23" s="1" t="s">
        <v>159</v>
      </c>
    </row>
    <row r="24" spans="1:29" x14ac:dyDescent="0.3">
      <c r="A24" s="1" t="s">
        <v>618</v>
      </c>
      <c r="B24" s="1" t="s">
        <v>599</v>
      </c>
      <c r="C24" s="1" t="s">
        <v>36</v>
      </c>
      <c r="D24" s="1">
        <v>148</v>
      </c>
      <c r="E24" s="1" t="s">
        <v>592</v>
      </c>
      <c r="F24" s="1" t="s">
        <v>593</v>
      </c>
      <c r="G24" s="1">
        <v>0</v>
      </c>
    </row>
    <row r="25" spans="1:29" x14ac:dyDescent="0.3">
      <c r="A25" s="1" t="s">
        <v>618</v>
      </c>
      <c r="B25" s="1" t="s">
        <v>208</v>
      </c>
      <c r="C25" s="1" t="s">
        <v>36</v>
      </c>
      <c r="D25" s="1">
        <v>158</v>
      </c>
      <c r="E25" s="1" t="s">
        <v>592</v>
      </c>
      <c r="F25" s="1" t="s">
        <v>593</v>
      </c>
      <c r="G25" s="1" t="s">
        <v>159</v>
      </c>
    </row>
    <row r="27" spans="1:29" x14ac:dyDescent="0.3">
      <c r="M27" s="1" t="s">
        <v>946</v>
      </c>
      <c r="N27" s="1" t="s">
        <v>931</v>
      </c>
      <c r="O27" s="1" t="s">
        <v>947</v>
      </c>
      <c r="P27" s="1" t="s">
        <v>948</v>
      </c>
    </row>
    <row r="28" spans="1:29" x14ac:dyDescent="0.3">
      <c r="A28" s="112" t="s">
        <v>854</v>
      </c>
      <c r="J28" s="27" t="s">
        <v>922</v>
      </c>
      <c r="L28" s="1" t="s">
        <v>928</v>
      </c>
      <c r="N28" s="1" t="s">
        <v>930</v>
      </c>
      <c r="O28" s="1" t="s">
        <v>950</v>
      </c>
      <c r="P28" s="1" t="s">
        <v>945</v>
      </c>
    </row>
    <row r="29" spans="1:29" x14ac:dyDescent="0.3">
      <c r="J29" s="1" t="s">
        <v>923</v>
      </c>
      <c r="K29" s="1" t="s">
        <v>923</v>
      </c>
      <c r="L29" s="1" t="s">
        <v>925</v>
      </c>
      <c r="M29" s="1" t="s">
        <v>926</v>
      </c>
      <c r="N29" s="1" t="s">
        <v>927</v>
      </c>
      <c r="O29" s="1" t="s">
        <v>929</v>
      </c>
      <c r="P29" s="1" t="s">
        <v>929</v>
      </c>
      <c r="Q29" s="1" t="s">
        <v>927</v>
      </c>
      <c r="AA29" s="4"/>
      <c r="AB29" s="4"/>
      <c r="AC29" s="4"/>
    </row>
    <row r="30" spans="1:29" x14ac:dyDescent="0.3">
      <c r="A30" s="14" t="s">
        <v>283</v>
      </c>
      <c r="B30" s="14" t="s">
        <v>34</v>
      </c>
      <c r="C30" s="14" t="s">
        <v>37</v>
      </c>
      <c r="D30" s="14" t="s">
        <v>856</v>
      </c>
      <c r="E30" s="14" t="s">
        <v>857</v>
      </c>
      <c r="F30" s="14" t="s">
        <v>858</v>
      </c>
      <c r="G30" s="10" t="s">
        <v>859</v>
      </c>
      <c r="J30" s="14" t="s">
        <v>898</v>
      </c>
      <c r="K30" s="14" t="s">
        <v>924</v>
      </c>
      <c r="L30" s="14" t="s">
        <v>917</v>
      </c>
      <c r="M30" s="14" t="s">
        <v>918</v>
      </c>
      <c r="N30" s="14" t="s">
        <v>919</v>
      </c>
      <c r="O30" s="14" t="s">
        <v>920</v>
      </c>
      <c r="P30" s="14" t="s">
        <v>921</v>
      </c>
      <c r="Q30" s="14" t="s">
        <v>899</v>
      </c>
      <c r="R30" s="14" t="s">
        <v>949</v>
      </c>
      <c r="AB30" s="4"/>
      <c r="AC30" s="4"/>
    </row>
    <row r="31" spans="1:29" x14ac:dyDescent="0.3">
      <c r="A31" s="1" t="s">
        <v>612</v>
      </c>
      <c r="B31" s="1" t="s">
        <v>380</v>
      </c>
      <c r="C31" s="1" t="s">
        <v>855</v>
      </c>
      <c r="D31" s="1">
        <v>3980</v>
      </c>
      <c r="E31" s="10">
        <v>100</v>
      </c>
      <c r="H31" s="10" t="s">
        <v>856</v>
      </c>
      <c r="J31" s="1" t="s">
        <v>900</v>
      </c>
      <c r="K31" s="1">
        <v>3</v>
      </c>
      <c r="L31" s="1">
        <v>3</v>
      </c>
      <c r="M31" s="1">
        <v>66588</v>
      </c>
      <c r="N31" s="26">
        <v>0.04</v>
      </c>
      <c r="O31" s="1">
        <v>87967.54</v>
      </c>
      <c r="P31" s="26">
        <v>0.72945575779419713</v>
      </c>
      <c r="Q31" s="26">
        <v>8.0000000000000002E-3</v>
      </c>
      <c r="R31" s="1">
        <v>532.71</v>
      </c>
      <c r="AB31" s="4"/>
      <c r="AC31" s="4"/>
    </row>
    <row r="32" spans="1:29" x14ac:dyDescent="0.3">
      <c r="A32" s="1" t="s">
        <v>612</v>
      </c>
      <c r="B32" s="1" t="s">
        <v>381</v>
      </c>
      <c r="C32" s="1" t="s">
        <v>855</v>
      </c>
      <c r="D32" s="1">
        <v>333</v>
      </c>
      <c r="E32" s="10">
        <v>300</v>
      </c>
      <c r="H32" s="10" t="s">
        <v>856</v>
      </c>
      <c r="J32" s="1" t="s">
        <v>901</v>
      </c>
      <c r="K32" s="1">
        <v>0</v>
      </c>
      <c r="L32" s="1">
        <v>0</v>
      </c>
      <c r="M32" s="1">
        <v>0</v>
      </c>
      <c r="N32" s="26">
        <v>0</v>
      </c>
      <c r="O32" s="1">
        <v>12825.42</v>
      </c>
      <c r="P32" s="26" t="s">
        <v>902</v>
      </c>
      <c r="Q32" s="26">
        <v>0</v>
      </c>
      <c r="R32" s="1">
        <v>0</v>
      </c>
      <c r="AB32" s="4"/>
      <c r="AC32" s="4"/>
    </row>
    <row r="33" spans="1:30" x14ac:dyDescent="0.3">
      <c r="A33" s="1" t="s">
        <v>612</v>
      </c>
      <c r="B33" s="1" t="s">
        <v>382</v>
      </c>
      <c r="C33" s="1" t="s">
        <v>855</v>
      </c>
      <c r="D33" s="1">
        <v>398</v>
      </c>
      <c r="E33" s="10">
        <v>22222</v>
      </c>
      <c r="H33" s="10" t="s">
        <v>856</v>
      </c>
      <c r="J33" s="1" t="s">
        <v>903</v>
      </c>
      <c r="K33" s="1">
        <v>3</v>
      </c>
      <c r="L33" s="1">
        <v>2</v>
      </c>
      <c r="M33" s="1">
        <v>63707</v>
      </c>
      <c r="N33" s="26">
        <v>0.05</v>
      </c>
      <c r="O33" s="1">
        <v>89989.81</v>
      </c>
      <c r="P33" s="26">
        <v>0.36058831839515282</v>
      </c>
      <c r="Q33" s="26">
        <v>3.0000000000000001E-3</v>
      </c>
      <c r="R33" s="1">
        <v>191.13</v>
      </c>
      <c r="AB33" s="4"/>
      <c r="AC33" s="4"/>
    </row>
    <row r="34" spans="1:30" x14ac:dyDescent="0.3">
      <c r="A34" s="1" t="s">
        <v>612</v>
      </c>
      <c r="B34" s="1" t="s">
        <v>383</v>
      </c>
      <c r="C34" s="1" t="s">
        <v>855</v>
      </c>
      <c r="D34" s="1">
        <v>1666</v>
      </c>
      <c r="E34" s="10">
        <v>5548</v>
      </c>
      <c r="H34" s="10" t="s">
        <v>856</v>
      </c>
      <c r="J34" s="1" t="s">
        <v>904</v>
      </c>
      <c r="K34" s="1">
        <v>0</v>
      </c>
      <c r="L34" s="1">
        <v>0</v>
      </c>
      <c r="M34" s="1">
        <v>0</v>
      </c>
      <c r="N34" s="26">
        <v>0</v>
      </c>
      <c r="O34" s="1">
        <v>0</v>
      </c>
      <c r="P34" s="26" t="s">
        <v>902</v>
      </c>
      <c r="Q34" s="26">
        <v>0</v>
      </c>
      <c r="R34" s="1">
        <v>0</v>
      </c>
      <c r="AB34" s="4"/>
      <c r="AC34" s="4"/>
    </row>
    <row r="35" spans="1:30" x14ac:dyDescent="0.3">
      <c r="A35" s="1" t="s">
        <v>612</v>
      </c>
      <c r="B35" s="1" t="s">
        <v>380</v>
      </c>
      <c r="C35" s="1" t="s">
        <v>855</v>
      </c>
      <c r="D35" s="10">
        <v>100</v>
      </c>
      <c r="H35" s="10" t="s">
        <v>857</v>
      </c>
      <c r="J35" s="1" t="s">
        <v>905</v>
      </c>
      <c r="K35" s="1">
        <v>3</v>
      </c>
      <c r="L35" s="1">
        <v>3</v>
      </c>
      <c r="M35" s="1">
        <v>97597.2</v>
      </c>
      <c r="N35" s="26">
        <v>0.05</v>
      </c>
      <c r="O35" s="1">
        <v>73400.27</v>
      </c>
      <c r="P35" s="26">
        <v>0.48069719213256112</v>
      </c>
      <c r="Q35" s="26">
        <v>8.0000000000000002E-3</v>
      </c>
      <c r="R35" s="1">
        <v>780.78</v>
      </c>
      <c r="AB35" s="4"/>
      <c r="AC35" s="4"/>
    </row>
    <row r="36" spans="1:30" x14ac:dyDescent="0.3">
      <c r="A36" s="1" t="s">
        <v>612</v>
      </c>
      <c r="B36" s="1" t="s">
        <v>381</v>
      </c>
      <c r="C36" s="1" t="s">
        <v>855</v>
      </c>
      <c r="D36" s="10">
        <v>300</v>
      </c>
      <c r="H36" s="10" t="s">
        <v>857</v>
      </c>
      <c r="J36" s="1" t="s">
        <v>906</v>
      </c>
      <c r="K36" s="1">
        <v>0</v>
      </c>
      <c r="L36" s="1">
        <v>0</v>
      </c>
      <c r="M36" s="1">
        <v>0</v>
      </c>
      <c r="N36" s="26">
        <v>0</v>
      </c>
      <c r="O36" s="1">
        <v>15111.11</v>
      </c>
      <c r="P36" s="26" t="s">
        <v>902</v>
      </c>
      <c r="Q36" s="26">
        <v>0</v>
      </c>
      <c r="R36" s="1">
        <v>0</v>
      </c>
      <c r="AB36" s="4"/>
      <c r="AC36" s="4"/>
    </row>
    <row r="37" spans="1:30" x14ac:dyDescent="0.3">
      <c r="A37" s="1" t="s">
        <v>612</v>
      </c>
      <c r="B37" s="1" t="s">
        <v>382</v>
      </c>
      <c r="C37" s="1" t="s">
        <v>855</v>
      </c>
      <c r="D37" s="10">
        <v>22222</v>
      </c>
      <c r="H37" s="10" t="s">
        <v>857</v>
      </c>
      <c r="J37" s="1" t="s">
        <v>907</v>
      </c>
      <c r="K37" s="1">
        <v>3</v>
      </c>
      <c r="L37" s="1">
        <v>3</v>
      </c>
      <c r="M37" s="1">
        <v>104385.9</v>
      </c>
      <c r="N37" s="26">
        <v>0.05</v>
      </c>
      <c r="O37" s="1">
        <v>93018.13</v>
      </c>
      <c r="P37" s="26">
        <v>0.33076306282745083</v>
      </c>
      <c r="Q37" s="26">
        <v>0</v>
      </c>
      <c r="R37" s="1">
        <v>0</v>
      </c>
      <c r="AB37" s="4"/>
      <c r="AC37" s="4"/>
    </row>
    <row r="38" spans="1:30" x14ac:dyDescent="0.3">
      <c r="A38" s="1" t="s">
        <v>612</v>
      </c>
      <c r="B38" s="1" t="s">
        <v>383</v>
      </c>
      <c r="C38" s="1" t="s">
        <v>855</v>
      </c>
      <c r="D38" s="10">
        <v>5548</v>
      </c>
      <c r="H38" s="10" t="s">
        <v>857</v>
      </c>
      <c r="J38" s="1" t="s">
        <v>908</v>
      </c>
      <c r="K38" s="1">
        <v>0</v>
      </c>
      <c r="L38" s="1">
        <v>0</v>
      </c>
      <c r="M38" s="1">
        <v>0</v>
      </c>
      <c r="N38" s="26">
        <v>0</v>
      </c>
      <c r="O38" s="1">
        <v>0</v>
      </c>
      <c r="P38" s="26" t="s">
        <v>902</v>
      </c>
      <c r="Q38" s="26">
        <v>0</v>
      </c>
      <c r="R38" s="1">
        <v>0</v>
      </c>
      <c r="AB38" s="4"/>
      <c r="AC38" s="4"/>
    </row>
    <row r="39" spans="1:30" x14ac:dyDescent="0.3">
      <c r="J39" s="1" t="s">
        <v>909</v>
      </c>
      <c r="K39" s="1">
        <v>3</v>
      </c>
      <c r="L39" s="1">
        <v>3</v>
      </c>
      <c r="M39" s="1">
        <v>232087.3</v>
      </c>
      <c r="N39" s="26">
        <v>7.0000000000000007E-2</v>
      </c>
      <c r="O39" s="1">
        <v>147555.93</v>
      </c>
      <c r="P39" s="26">
        <v>0.21457572215282783</v>
      </c>
      <c r="Q39" s="26">
        <v>0</v>
      </c>
      <c r="R39" s="1">
        <v>0</v>
      </c>
      <c r="AB39" s="4"/>
      <c r="AC39" s="4"/>
    </row>
    <row r="40" spans="1:30" x14ac:dyDescent="0.3">
      <c r="J40" s="1" t="s">
        <v>910</v>
      </c>
      <c r="K40" s="1">
        <v>0</v>
      </c>
      <c r="L40" s="1">
        <v>0</v>
      </c>
      <c r="M40" s="1">
        <v>0</v>
      </c>
      <c r="N40" s="26">
        <v>0</v>
      </c>
      <c r="O40" s="1">
        <v>182027.66</v>
      </c>
      <c r="P40" s="26" t="s">
        <v>902</v>
      </c>
      <c r="Q40" s="26">
        <v>0</v>
      </c>
      <c r="R40" s="1">
        <v>0</v>
      </c>
      <c r="AB40" s="4"/>
      <c r="AC40" s="4"/>
    </row>
    <row r="41" spans="1:30" x14ac:dyDescent="0.3">
      <c r="J41" s="1" t="s">
        <v>911</v>
      </c>
      <c r="K41" s="1">
        <v>3</v>
      </c>
      <c r="L41" s="1">
        <v>3</v>
      </c>
      <c r="M41" s="1">
        <v>175402.80000000002</v>
      </c>
      <c r="N41" s="26">
        <v>7.0000000000000007E-2</v>
      </c>
      <c r="O41" s="1">
        <v>189445.7</v>
      </c>
      <c r="P41" s="26">
        <v>0.33721354505173229</v>
      </c>
      <c r="Q41" s="26">
        <v>0</v>
      </c>
      <c r="R41" s="1">
        <v>0</v>
      </c>
      <c r="AD41" s="1"/>
    </row>
    <row r="42" spans="1:30" x14ac:dyDescent="0.3">
      <c r="J42" s="1" t="s">
        <v>912</v>
      </c>
      <c r="K42" s="1">
        <v>0</v>
      </c>
      <c r="L42" s="1">
        <v>0</v>
      </c>
      <c r="M42" s="1">
        <v>0</v>
      </c>
      <c r="N42" s="26">
        <v>0</v>
      </c>
      <c r="O42" s="1">
        <v>0</v>
      </c>
      <c r="P42" s="26" t="s">
        <v>902</v>
      </c>
      <c r="Q42" s="26">
        <v>0</v>
      </c>
      <c r="R42" s="1">
        <v>0</v>
      </c>
      <c r="AD42" s="1"/>
    </row>
    <row r="43" spans="1:30" x14ac:dyDescent="0.3">
      <c r="J43" s="1" t="s">
        <v>913</v>
      </c>
      <c r="K43" s="1">
        <v>3</v>
      </c>
      <c r="L43" s="1">
        <v>2</v>
      </c>
      <c r="M43" s="1">
        <v>117476.22</v>
      </c>
      <c r="N43" s="26">
        <v>0.06</v>
      </c>
      <c r="O43" s="1">
        <v>19149.2</v>
      </c>
      <c r="P43" s="26">
        <v>0.17360960371384099</v>
      </c>
      <c r="Q43" s="26">
        <v>0</v>
      </c>
      <c r="R43" s="1">
        <v>0</v>
      </c>
      <c r="AD43" s="1"/>
    </row>
    <row r="44" spans="1:30" x14ac:dyDescent="0.3">
      <c r="J44" s="1" t="s">
        <v>914</v>
      </c>
      <c r="K44" s="1">
        <v>0</v>
      </c>
      <c r="L44" s="1">
        <v>0</v>
      </c>
      <c r="M44" s="1">
        <v>0</v>
      </c>
      <c r="N44" s="26">
        <v>0</v>
      </c>
      <c r="O44" s="1">
        <v>130200</v>
      </c>
      <c r="P44" s="26" t="s">
        <v>902</v>
      </c>
      <c r="Q44" s="26">
        <v>0</v>
      </c>
      <c r="R44" s="1">
        <v>0</v>
      </c>
      <c r="AD44" s="1"/>
    </row>
    <row r="45" spans="1:30" x14ac:dyDescent="0.3">
      <c r="J45" s="1" t="s">
        <v>915</v>
      </c>
      <c r="K45" s="1">
        <v>3</v>
      </c>
      <c r="L45" s="1">
        <v>3</v>
      </c>
      <c r="M45" s="1">
        <v>124788.66</v>
      </c>
      <c r="N45" s="26">
        <v>0.06</v>
      </c>
      <c r="O45" s="1">
        <v>31121.96</v>
      </c>
      <c r="P45" s="26">
        <v>0.46019454011285965</v>
      </c>
      <c r="Q45" s="26">
        <v>0</v>
      </c>
      <c r="R45" s="1">
        <v>0</v>
      </c>
      <c r="AD45" s="1"/>
    </row>
    <row r="46" spans="1:30" x14ac:dyDescent="0.3">
      <c r="J46" s="1" t="s">
        <v>916</v>
      </c>
      <c r="K46" s="1">
        <v>0</v>
      </c>
      <c r="L46" s="1">
        <v>0</v>
      </c>
      <c r="M46" s="1">
        <v>0</v>
      </c>
      <c r="N46" s="26">
        <v>0</v>
      </c>
      <c r="O46" s="1">
        <v>0</v>
      </c>
      <c r="P46" s="26" t="s">
        <v>902</v>
      </c>
      <c r="Q46" s="26">
        <v>0</v>
      </c>
      <c r="R46" s="1">
        <v>0</v>
      </c>
      <c r="AD46" s="1"/>
    </row>
    <row r="47" spans="1:30" x14ac:dyDescent="0.3">
      <c r="AD47" s="1"/>
    </row>
    <row r="48" spans="1:30" x14ac:dyDescent="0.3">
      <c r="AD48" s="1"/>
    </row>
    <row r="49" spans="30:30" x14ac:dyDescent="0.3">
      <c r="AD49" s="1"/>
    </row>
    <row r="50" spans="30:30" x14ac:dyDescent="0.3">
      <c r="AD50" s="1"/>
    </row>
    <row r="51" spans="30:30" x14ac:dyDescent="0.3">
      <c r="AD51" s="1"/>
    </row>
    <row r="52" spans="30:30" x14ac:dyDescent="0.3">
      <c r="AD52" s="1"/>
    </row>
    <row r="53" spans="30:30" x14ac:dyDescent="0.3">
      <c r="AD53" s="1"/>
    </row>
    <row r="54" spans="30:30" x14ac:dyDescent="0.3">
      <c r="AD54" s="1"/>
    </row>
    <row r="55" spans="30:30" x14ac:dyDescent="0.3">
      <c r="AD55" s="1"/>
    </row>
    <row r="56" spans="30:30" x14ac:dyDescent="0.3">
      <c r="AD56" s="1"/>
    </row>
    <row r="57" spans="30:30" x14ac:dyDescent="0.3">
      <c r="AD57" s="1"/>
    </row>
    <row r="58" spans="30:30" x14ac:dyDescent="0.3">
      <c r="AD58" s="1"/>
    </row>
    <row r="59" spans="30:30" x14ac:dyDescent="0.3">
      <c r="AD59" s="1"/>
    </row>
    <row r="60" spans="30:30" x14ac:dyDescent="0.3">
      <c r="AD60" s="1"/>
    </row>
    <row r="61" spans="30:30" x14ac:dyDescent="0.3">
      <c r="AD61" s="1"/>
    </row>
    <row r="62" spans="30:30" x14ac:dyDescent="0.3">
      <c r="AD62" s="1"/>
    </row>
    <row r="63" spans="30:30" x14ac:dyDescent="0.3">
      <c r="AD63" s="1"/>
    </row>
    <row r="64" spans="30:30" x14ac:dyDescent="0.3">
      <c r="AD64" s="1"/>
    </row>
    <row r="65" spans="30:30" x14ac:dyDescent="0.3">
      <c r="AD65" s="1"/>
    </row>
    <row r="66" spans="30:30" x14ac:dyDescent="0.3">
      <c r="AD66" s="1"/>
    </row>
    <row r="67" spans="30:30" x14ac:dyDescent="0.3">
      <c r="AD67" s="1"/>
    </row>
    <row r="68" spans="30:30" x14ac:dyDescent="0.3">
      <c r="AD68" s="1"/>
    </row>
    <row r="69" spans="30:30" x14ac:dyDescent="0.3">
      <c r="AD69" s="1"/>
    </row>
    <row r="70" spans="30:30" x14ac:dyDescent="0.3">
      <c r="AD70" s="1"/>
    </row>
    <row r="71" spans="30:30" x14ac:dyDescent="0.3">
      <c r="AD71" s="1"/>
    </row>
    <row r="72" spans="30:30" x14ac:dyDescent="0.3">
      <c r="AD72" s="1"/>
    </row>
    <row r="73" spans="30:30" x14ac:dyDescent="0.3">
      <c r="AD73" s="1"/>
    </row>
    <row r="74" spans="30:30" x14ac:dyDescent="0.3">
      <c r="AD74" s="1"/>
    </row>
    <row r="75" spans="30:30" x14ac:dyDescent="0.3">
      <c r="AD75" s="1"/>
    </row>
    <row r="76" spans="30:30" x14ac:dyDescent="0.3">
      <c r="AD76" s="1"/>
    </row>
    <row r="77" spans="30:30" x14ac:dyDescent="0.3">
      <c r="AD77" s="1"/>
    </row>
    <row r="78" spans="30:30" x14ac:dyDescent="0.3">
      <c r="AD78" s="1"/>
    </row>
    <row r="79" spans="30:30" x14ac:dyDescent="0.3">
      <c r="AD79" s="1"/>
    </row>
    <row r="80" spans="30:30" x14ac:dyDescent="0.3">
      <c r="AD80" s="1"/>
    </row>
    <row r="81" spans="30:30" x14ac:dyDescent="0.3">
      <c r="AD81" s="1"/>
    </row>
    <row r="82" spans="30:30" x14ac:dyDescent="0.3">
      <c r="AD82" s="1"/>
    </row>
    <row r="83" spans="30:30" x14ac:dyDescent="0.3">
      <c r="AD83" s="1"/>
    </row>
    <row r="84" spans="30:30" x14ac:dyDescent="0.3">
      <c r="AD84" s="1"/>
    </row>
    <row r="85" spans="30:30" x14ac:dyDescent="0.3">
      <c r="AD85" s="1"/>
    </row>
    <row r="86" spans="30:30" x14ac:dyDescent="0.3">
      <c r="AD86" s="1"/>
    </row>
    <row r="87" spans="30:30" x14ac:dyDescent="0.3">
      <c r="AD87" s="1"/>
    </row>
    <row r="88" spans="30:30" x14ac:dyDescent="0.3">
      <c r="AD88" s="1"/>
    </row>
    <row r="89" spans="30:30" x14ac:dyDescent="0.3">
      <c r="AD89" s="1"/>
    </row>
    <row r="90" spans="30:30" x14ac:dyDescent="0.3">
      <c r="AD90" s="1"/>
    </row>
    <row r="91" spans="30:30" x14ac:dyDescent="0.3">
      <c r="AD91" s="1"/>
    </row>
    <row r="92" spans="30:30" x14ac:dyDescent="0.3">
      <c r="AD92" s="1"/>
    </row>
    <row r="93" spans="30:30" x14ac:dyDescent="0.3">
      <c r="AD93" s="1"/>
    </row>
    <row r="94" spans="30:30" x14ac:dyDescent="0.3">
      <c r="AD94" s="1"/>
    </row>
    <row r="95" spans="30:30" x14ac:dyDescent="0.3">
      <c r="AD95" s="1"/>
    </row>
    <row r="96" spans="30:30" x14ac:dyDescent="0.3">
      <c r="AD96" s="1"/>
    </row>
    <row r="97" spans="30:30" x14ac:dyDescent="0.3">
      <c r="AD97" s="1"/>
    </row>
    <row r="98" spans="30:30" x14ac:dyDescent="0.3">
      <c r="AD98" s="1"/>
    </row>
    <row r="99" spans="30:30" x14ac:dyDescent="0.3">
      <c r="AD99" s="1"/>
    </row>
    <row r="100" spans="30:30" x14ac:dyDescent="0.3">
      <c r="AD100" s="1"/>
    </row>
    <row r="101" spans="30:30" x14ac:dyDescent="0.3">
      <c r="AD101" s="1"/>
    </row>
    <row r="102" spans="30:30" x14ac:dyDescent="0.3">
      <c r="AD102" s="1"/>
    </row>
    <row r="103" spans="30:30" x14ac:dyDescent="0.3">
      <c r="AD103" s="1"/>
    </row>
    <row r="104" spans="30:30" x14ac:dyDescent="0.3">
      <c r="AD104" s="1"/>
    </row>
    <row r="105" spans="30:30" x14ac:dyDescent="0.3">
      <c r="AD105" s="1"/>
    </row>
    <row r="106" spans="30:30" x14ac:dyDescent="0.3">
      <c r="AD106" s="1"/>
    </row>
    <row r="107" spans="30:30" x14ac:dyDescent="0.3">
      <c r="AD107" s="1"/>
    </row>
    <row r="108" spans="30:30" x14ac:dyDescent="0.3">
      <c r="AD108" s="1"/>
    </row>
    <row r="109" spans="30:30" x14ac:dyDescent="0.3">
      <c r="AD109" s="1"/>
    </row>
    <row r="110" spans="30:30" x14ac:dyDescent="0.3">
      <c r="AD110" s="1"/>
    </row>
    <row r="111" spans="30:30" x14ac:dyDescent="0.3">
      <c r="AD111" s="1"/>
    </row>
    <row r="112" spans="30:30" x14ac:dyDescent="0.3">
      <c r="AD112" s="1"/>
    </row>
    <row r="113" spans="30:30" x14ac:dyDescent="0.3">
      <c r="AD113" s="1"/>
    </row>
    <row r="114" spans="30:30" x14ac:dyDescent="0.3">
      <c r="AD114" s="1"/>
    </row>
    <row r="115" spans="30:30" x14ac:dyDescent="0.3">
      <c r="AD115" s="1"/>
    </row>
    <row r="116" spans="30:30" x14ac:dyDescent="0.3">
      <c r="AD116" s="1"/>
    </row>
    <row r="117" spans="30:30" x14ac:dyDescent="0.3">
      <c r="AD117" s="1"/>
    </row>
    <row r="118" spans="30:30" x14ac:dyDescent="0.3">
      <c r="AD118" s="1"/>
    </row>
    <row r="119" spans="30:30" x14ac:dyDescent="0.3">
      <c r="AD119" s="1"/>
    </row>
    <row r="120" spans="30:30" x14ac:dyDescent="0.3">
      <c r="AD120" s="1"/>
    </row>
    <row r="121" spans="30:30" x14ac:dyDescent="0.3">
      <c r="AD121" s="1"/>
    </row>
    <row r="122" spans="30:30" x14ac:dyDescent="0.3">
      <c r="AD122" s="1"/>
    </row>
    <row r="123" spans="30:30" x14ac:dyDescent="0.3">
      <c r="AD123" s="1"/>
    </row>
    <row r="124" spans="30:30" x14ac:dyDescent="0.3">
      <c r="AD124" s="1"/>
    </row>
    <row r="125" spans="30:30" x14ac:dyDescent="0.3">
      <c r="AD125" s="1"/>
    </row>
    <row r="126" spans="30:30" x14ac:dyDescent="0.3">
      <c r="AD126" s="1"/>
    </row>
    <row r="127" spans="30:30" x14ac:dyDescent="0.3">
      <c r="AD127" s="1"/>
    </row>
    <row r="128" spans="30:30" x14ac:dyDescent="0.3">
      <c r="AD128" s="1"/>
    </row>
    <row r="129" spans="30:30" x14ac:dyDescent="0.3">
      <c r="AD129" s="1"/>
    </row>
    <row r="130" spans="30:30" x14ac:dyDescent="0.3">
      <c r="AD130" s="1"/>
    </row>
    <row r="131" spans="30:30" x14ac:dyDescent="0.3">
      <c r="AD131" s="1"/>
    </row>
    <row r="132" spans="30:30" x14ac:dyDescent="0.3">
      <c r="AD132" s="1"/>
    </row>
    <row r="133" spans="30:30" x14ac:dyDescent="0.3">
      <c r="AD133" s="1"/>
    </row>
    <row r="134" spans="30:30" x14ac:dyDescent="0.3">
      <c r="AD134" s="1"/>
    </row>
    <row r="135" spans="30:30" x14ac:dyDescent="0.3">
      <c r="AD135" s="1"/>
    </row>
    <row r="136" spans="30:30" x14ac:dyDescent="0.3">
      <c r="AD136" s="1"/>
    </row>
    <row r="137" spans="30:30" x14ac:dyDescent="0.3">
      <c r="AD137" s="1"/>
    </row>
    <row r="138" spans="30:30" x14ac:dyDescent="0.3">
      <c r="AD138" s="1"/>
    </row>
    <row r="139" spans="30:30" x14ac:dyDescent="0.3">
      <c r="AD139" s="1"/>
    </row>
    <row r="140" spans="30:30" x14ac:dyDescent="0.3">
      <c r="AD140" s="1"/>
    </row>
    <row r="141" spans="30:30" x14ac:dyDescent="0.3">
      <c r="AD141" s="1"/>
    </row>
    <row r="142" spans="30:30" x14ac:dyDescent="0.3">
      <c r="AD142" s="1"/>
    </row>
    <row r="143" spans="30:30" x14ac:dyDescent="0.3">
      <c r="AD143" s="1"/>
    </row>
    <row r="144" spans="30:30" x14ac:dyDescent="0.3">
      <c r="AD144" s="1"/>
    </row>
    <row r="145" spans="30:30" x14ac:dyDescent="0.3">
      <c r="AD145" s="1"/>
    </row>
    <row r="146" spans="30:30" x14ac:dyDescent="0.3">
      <c r="AD146" s="1"/>
    </row>
    <row r="147" spans="30:30" x14ac:dyDescent="0.3">
      <c r="AD147" s="1"/>
    </row>
    <row r="148" spans="30:30" x14ac:dyDescent="0.3">
      <c r="AD148" s="1"/>
    </row>
    <row r="149" spans="30:30" x14ac:dyDescent="0.3">
      <c r="AD149" s="1"/>
    </row>
    <row r="150" spans="30:30" x14ac:dyDescent="0.3">
      <c r="AD150" s="1"/>
    </row>
    <row r="151" spans="30:30" x14ac:dyDescent="0.3">
      <c r="AD151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C2E3A-76C7-4683-8F57-8303D417E24A}">
  <sheetPr>
    <tabColor rgb="FF00B0F0"/>
  </sheetPr>
  <dimension ref="A1:W53"/>
  <sheetViews>
    <sheetView tabSelected="1" topLeftCell="A10" workbookViewId="0">
      <selection activeCell="C18" sqref="C18"/>
    </sheetView>
  </sheetViews>
  <sheetFormatPr defaultRowHeight="17.25" customHeight="1" x14ac:dyDescent="0.2"/>
  <cols>
    <col min="1" max="1" width="15.5" style="1" bestFit="1" customWidth="1"/>
    <col min="2" max="2" width="25.625" style="1" customWidth="1"/>
    <col min="3" max="3" width="9" style="1"/>
    <col min="4" max="4" width="8.875" style="1" customWidth="1"/>
    <col min="5" max="5" width="12.875" style="1" customWidth="1"/>
    <col min="6" max="6" width="9.25" style="1" customWidth="1"/>
    <col min="7" max="7" width="15.5" style="1" bestFit="1" customWidth="1"/>
    <col min="8" max="10" width="9.875" style="1" bestFit="1" customWidth="1"/>
    <col min="11" max="12" width="13.875" style="1" customWidth="1"/>
    <col min="13" max="13" width="13.875" style="1" bestFit="1" customWidth="1"/>
    <col min="14" max="14" width="12" style="1" customWidth="1"/>
    <col min="15" max="15" width="9.875" style="1" bestFit="1" customWidth="1"/>
    <col min="16" max="16" width="11.625" style="1" customWidth="1"/>
    <col min="17" max="17" width="12.25" style="1" bestFit="1" customWidth="1"/>
    <col min="18" max="18" width="13.875" style="1" bestFit="1" customWidth="1"/>
    <col min="19" max="19" width="10" style="1" customWidth="1"/>
    <col min="20" max="20" width="12.375" style="1" bestFit="1" customWidth="1"/>
    <col min="21" max="21" width="13.75" style="1" customWidth="1"/>
    <col min="22" max="22" width="9" style="1"/>
    <col min="23" max="23" width="18" style="1" customWidth="1"/>
    <col min="24" max="16384" width="9" style="1"/>
  </cols>
  <sheetData>
    <row r="1" spans="1:23" ht="17.25" customHeight="1" x14ac:dyDescent="0.2">
      <c r="A1" s="27" t="s">
        <v>585</v>
      </c>
    </row>
    <row r="2" spans="1:23" ht="17.25" customHeight="1" x14ac:dyDescent="0.3">
      <c r="A2" s="1" t="s">
        <v>292</v>
      </c>
      <c r="B2" s="1" t="s">
        <v>301</v>
      </c>
      <c r="C2" s="34" t="s">
        <v>291</v>
      </c>
      <c r="D2" s="34" t="s">
        <v>291</v>
      </c>
      <c r="E2" s="34" t="s">
        <v>291</v>
      </c>
      <c r="F2" s="34" t="s">
        <v>291</v>
      </c>
      <c r="G2" s="1" t="s">
        <v>341</v>
      </c>
      <c r="H2" s="1" t="s">
        <v>341</v>
      </c>
      <c r="I2" s="1" t="s">
        <v>312</v>
      </c>
      <c r="J2" s="1" t="s">
        <v>341</v>
      </c>
      <c r="K2" s="1" t="s">
        <v>341</v>
      </c>
      <c r="L2" s="1" t="s">
        <v>341</v>
      </c>
      <c r="M2" s="1" t="s">
        <v>354</v>
      </c>
      <c r="N2" s="1" t="s">
        <v>339</v>
      </c>
      <c r="O2" s="1" t="s">
        <v>341</v>
      </c>
      <c r="P2" s="1" t="s">
        <v>341</v>
      </c>
      <c r="Q2" s="1" t="s">
        <v>329</v>
      </c>
      <c r="R2" s="1" t="s">
        <v>487</v>
      </c>
      <c r="S2" s="1" t="s">
        <v>341</v>
      </c>
      <c r="T2" s="1" t="s">
        <v>327</v>
      </c>
      <c r="U2" s="1" t="s">
        <v>328</v>
      </c>
      <c r="W2" s="4" t="s">
        <v>45</v>
      </c>
    </row>
    <row r="3" spans="1:23" ht="17.25" customHeight="1" x14ac:dyDescent="0.3">
      <c r="A3" s="15" t="s">
        <v>46</v>
      </c>
      <c r="B3" s="15" t="s">
        <v>35</v>
      </c>
      <c r="C3" s="15" t="s">
        <v>37</v>
      </c>
      <c r="D3" s="15" t="s">
        <v>38</v>
      </c>
      <c r="E3" s="15" t="s">
        <v>39</v>
      </c>
      <c r="F3" s="15" t="s">
        <v>40</v>
      </c>
      <c r="G3" s="5" t="s">
        <v>13</v>
      </c>
      <c r="H3" s="5" t="s">
        <v>44</v>
      </c>
      <c r="I3" s="5" t="s">
        <v>321</v>
      </c>
      <c r="J3" s="5" t="s">
        <v>322</v>
      </c>
      <c r="K3" s="5" t="s">
        <v>323</v>
      </c>
      <c r="L3" s="17" t="s">
        <v>41</v>
      </c>
      <c r="M3" s="17" t="s">
        <v>75</v>
      </c>
      <c r="N3" s="17" t="s">
        <v>74</v>
      </c>
      <c r="O3" s="17" t="s">
        <v>3</v>
      </c>
      <c r="P3" s="17" t="s">
        <v>4</v>
      </c>
      <c r="Q3" s="17" t="s">
        <v>51</v>
      </c>
      <c r="R3" s="17" t="s">
        <v>334</v>
      </c>
      <c r="S3" s="5" t="s">
        <v>14</v>
      </c>
      <c r="T3" s="5" t="s">
        <v>43</v>
      </c>
      <c r="U3" s="21" t="s">
        <v>87</v>
      </c>
      <c r="W3" s="4" t="s">
        <v>47</v>
      </c>
    </row>
    <row r="4" spans="1:23" ht="17.25" customHeight="1" x14ac:dyDescent="0.3">
      <c r="A4" s="1" t="s">
        <v>315</v>
      </c>
      <c r="B4" s="1" t="s">
        <v>316</v>
      </c>
      <c r="C4" s="1" t="s">
        <v>317</v>
      </c>
      <c r="D4" s="1" t="s">
        <v>318</v>
      </c>
      <c r="E4" s="1" t="s">
        <v>295</v>
      </c>
      <c r="F4" s="1" t="s">
        <v>319</v>
      </c>
      <c r="G4" s="1">
        <v>200</v>
      </c>
      <c r="H4" s="1" t="s">
        <v>320</v>
      </c>
      <c r="I4" s="1">
        <v>1</v>
      </c>
      <c r="L4" s="1" t="s">
        <v>325</v>
      </c>
      <c r="M4" s="1" t="s">
        <v>490</v>
      </c>
      <c r="O4" s="1">
        <v>0.33</v>
      </c>
      <c r="P4" s="1">
        <v>0.33</v>
      </c>
      <c r="Q4" s="1" t="s">
        <v>51</v>
      </c>
      <c r="R4" s="1">
        <v>1000</v>
      </c>
      <c r="S4" s="1">
        <v>1</v>
      </c>
      <c r="T4" s="1">
        <v>10</v>
      </c>
      <c r="U4" s="1" t="s">
        <v>326</v>
      </c>
      <c r="W4" s="4" t="s">
        <v>48</v>
      </c>
    </row>
    <row r="5" spans="1:23" ht="17.25" customHeight="1" x14ac:dyDescent="0.3">
      <c r="A5" s="1" t="s">
        <v>315</v>
      </c>
      <c r="B5" s="1" t="s">
        <v>316</v>
      </c>
      <c r="C5" s="1" t="s">
        <v>317</v>
      </c>
      <c r="D5" s="1" t="s">
        <v>318</v>
      </c>
      <c r="E5" s="1" t="s">
        <v>295</v>
      </c>
      <c r="F5" s="1" t="s">
        <v>319</v>
      </c>
      <c r="G5" s="1">
        <v>0</v>
      </c>
      <c r="H5" s="1" t="s">
        <v>84</v>
      </c>
      <c r="J5" s="1">
        <v>1</v>
      </c>
      <c r="L5" s="1" t="s">
        <v>325</v>
      </c>
      <c r="M5" s="1" t="s">
        <v>491</v>
      </c>
      <c r="O5" s="1">
        <v>0.33</v>
      </c>
      <c r="P5" s="1">
        <v>0.33</v>
      </c>
      <c r="S5" s="1">
        <v>1</v>
      </c>
      <c r="T5" s="1">
        <v>2</v>
      </c>
      <c r="W5" s="4" t="s">
        <v>49</v>
      </c>
    </row>
    <row r="6" spans="1:23" ht="17.25" customHeight="1" x14ac:dyDescent="0.3">
      <c r="A6" s="1" t="s">
        <v>315</v>
      </c>
      <c r="B6" s="1" t="s">
        <v>316</v>
      </c>
      <c r="C6" s="1" t="s">
        <v>317</v>
      </c>
      <c r="D6" s="1" t="s">
        <v>318</v>
      </c>
      <c r="E6" s="1" t="s">
        <v>295</v>
      </c>
      <c r="F6" s="1" t="s">
        <v>319</v>
      </c>
      <c r="G6" s="1">
        <v>0</v>
      </c>
      <c r="H6" s="1" t="s">
        <v>324</v>
      </c>
      <c r="K6" s="1">
        <v>1</v>
      </c>
      <c r="L6" s="1" t="s">
        <v>325</v>
      </c>
      <c r="O6" s="1">
        <v>0.33</v>
      </c>
      <c r="P6" s="1">
        <v>0.33</v>
      </c>
      <c r="S6" s="1">
        <v>1</v>
      </c>
      <c r="T6" s="1">
        <v>5</v>
      </c>
      <c r="W6" s="4" t="s">
        <v>50</v>
      </c>
    </row>
    <row r="7" spans="1:23" ht="17.25" customHeight="1" x14ac:dyDescent="0.2">
      <c r="A7" s="1" t="s">
        <v>330</v>
      </c>
      <c r="B7" s="1" t="s">
        <v>302</v>
      </c>
      <c r="C7" s="1" t="s">
        <v>192</v>
      </c>
      <c r="D7" s="1" t="s">
        <v>318</v>
      </c>
      <c r="E7" s="1" t="s">
        <v>34</v>
      </c>
      <c r="F7" s="1" t="s">
        <v>331</v>
      </c>
      <c r="G7" s="1">
        <v>100</v>
      </c>
      <c r="H7" s="1" t="s">
        <v>324</v>
      </c>
      <c r="I7" s="1">
        <v>0.5</v>
      </c>
      <c r="L7" s="1" t="s">
        <v>333</v>
      </c>
      <c r="O7" s="1">
        <v>0.5</v>
      </c>
      <c r="P7" s="1">
        <v>0.5</v>
      </c>
    </row>
    <row r="8" spans="1:23" ht="17.25" customHeight="1" x14ac:dyDescent="0.2">
      <c r="A8" s="1" t="s">
        <v>330</v>
      </c>
      <c r="B8" s="1" t="s">
        <v>302</v>
      </c>
      <c r="C8" s="1" t="s">
        <v>192</v>
      </c>
      <c r="D8" s="1" t="s">
        <v>318</v>
      </c>
      <c r="E8" s="1" t="s">
        <v>34</v>
      </c>
      <c r="F8" s="1" t="s">
        <v>332</v>
      </c>
      <c r="G8" s="1">
        <v>100</v>
      </c>
      <c r="H8" s="1" t="s">
        <v>324</v>
      </c>
      <c r="I8" s="1">
        <v>0.5</v>
      </c>
      <c r="L8" s="1" t="s">
        <v>333</v>
      </c>
      <c r="O8" s="1">
        <v>0.5</v>
      </c>
      <c r="P8" s="1">
        <v>0.5</v>
      </c>
    </row>
    <row r="13" spans="1:23" ht="17.25" customHeight="1" x14ac:dyDescent="0.2">
      <c r="A13" s="27" t="s">
        <v>600</v>
      </c>
      <c r="B13" s="1" t="s">
        <v>621</v>
      </c>
      <c r="G13" s="88" t="s">
        <v>860</v>
      </c>
      <c r="H13" s="12" t="s">
        <v>897</v>
      </c>
    </row>
    <row r="15" spans="1:23" ht="17.25" customHeight="1" x14ac:dyDescent="0.2">
      <c r="A15" s="15" t="s">
        <v>622</v>
      </c>
      <c r="B15" s="15" t="s">
        <v>623</v>
      </c>
      <c r="C15" s="15" t="s">
        <v>624</v>
      </c>
      <c r="D15" s="15" t="s">
        <v>283</v>
      </c>
      <c r="G15" s="15" t="s">
        <v>861</v>
      </c>
      <c r="H15" s="15" t="s">
        <v>862</v>
      </c>
      <c r="I15" s="15" t="s">
        <v>38</v>
      </c>
      <c r="J15" s="15" t="s">
        <v>39</v>
      </c>
      <c r="K15" s="15" t="s">
        <v>863</v>
      </c>
      <c r="L15" s="15" t="s">
        <v>864</v>
      </c>
      <c r="M15" s="15" t="s">
        <v>865</v>
      </c>
      <c r="N15" s="15" t="s">
        <v>866</v>
      </c>
      <c r="O15" s="15" t="s">
        <v>896</v>
      </c>
      <c r="P15" s="15" t="s">
        <v>895</v>
      </c>
      <c r="Q15" s="15" t="s">
        <v>631</v>
      </c>
    </row>
    <row r="16" spans="1:23" ht="17.25" customHeight="1" x14ac:dyDescent="0.2">
      <c r="A16" s="1" t="s">
        <v>210</v>
      </c>
      <c r="B16" s="1" t="s">
        <v>592</v>
      </c>
      <c r="C16" s="1">
        <v>32952.589999999997</v>
      </c>
      <c r="D16" s="1" t="s">
        <v>226</v>
      </c>
      <c r="G16" s="1" t="s">
        <v>159</v>
      </c>
      <c r="H16" s="1" t="s">
        <v>159</v>
      </c>
      <c r="I16" s="1" t="s">
        <v>380</v>
      </c>
      <c r="J16" s="1" t="s">
        <v>34</v>
      </c>
      <c r="K16" s="1" t="s">
        <v>867</v>
      </c>
      <c r="L16" s="1">
        <v>6</v>
      </c>
      <c r="M16" s="1">
        <v>6800</v>
      </c>
      <c r="N16" s="1">
        <v>180</v>
      </c>
      <c r="O16" s="1">
        <v>0</v>
      </c>
      <c r="P16" s="1">
        <v>180</v>
      </c>
      <c r="Q16" s="1" t="s">
        <v>718</v>
      </c>
    </row>
    <row r="17" spans="1:17" ht="17.25" customHeight="1" x14ac:dyDescent="0.2">
      <c r="A17" s="1" t="s">
        <v>210</v>
      </c>
      <c r="B17" s="1" t="s">
        <v>594</v>
      </c>
      <c r="C17" s="1">
        <v>60323.94</v>
      </c>
      <c r="D17" s="1" t="s">
        <v>226</v>
      </c>
      <c r="G17" s="1" t="s">
        <v>159</v>
      </c>
      <c r="H17" s="1" t="s">
        <v>159</v>
      </c>
      <c r="I17" s="1" t="s">
        <v>381</v>
      </c>
      <c r="J17" s="1" t="s">
        <v>34</v>
      </c>
      <c r="K17" s="1" t="s">
        <v>868</v>
      </c>
      <c r="L17" s="1">
        <v>132</v>
      </c>
      <c r="M17" s="1">
        <v>122913.82</v>
      </c>
      <c r="N17" s="1">
        <v>2555</v>
      </c>
      <c r="O17" s="1">
        <v>0</v>
      </c>
      <c r="P17" s="1">
        <v>2555</v>
      </c>
      <c r="Q17" s="1" t="s">
        <v>718</v>
      </c>
    </row>
    <row r="18" spans="1:17" ht="17.25" customHeight="1" x14ac:dyDescent="0.2">
      <c r="A18" s="1" t="s">
        <v>210</v>
      </c>
      <c r="B18" s="1" t="s">
        <v>597</v>
      </c>
      <c r="C18" s="1">
        <v>132316</v>
      </c>
      <c r="D18" s="1" t="s">
        <v>226</v>
      </c>
      <c r="G18" s="1" t="s">
        <v>159</v>
      </c>
      <c r="H18" s="1" t="s">
        <v>159</v>
      </c>
      <c r="I18" s="1" t="s">
        <v>382</v>
      </c>
      <c r="J18" s="1" t="s">
        <v>295</v>
      </c>
      <c r="K18" s="1" t="s">
        <v>869</v>
      </c>
      <c r="L18" s="1">
        <v>4</v>
      </c>
      <c r="M18" s="1">
        <v>7950</v>
      </c>
      <c r="N18" s="1">
        <v>90</v>
      </c>
      <c r="O18" s="1">
        <v>0</v>
      </c>
      <c r="P18" s="1">
        <v>90</v>
      </c>
      <c r="Q18" s="1" t="s">
        <v>718</v>
      </c>
    </row>
    <row r="19" spans="1:17" ht="17.25" customHeight="1" x14ac:dyDescent="0.2">
      <c r="A19" s="1" t="s">
        <v>210</v>
      </c>
      <c r="B19" s="1" t="s">
        <v>625</v>
      </c>
      <c r="C19" s="1">
        <v>-103.7</v>
      </c>
      <c r="D19" s="1" t="s">
        <v>226</v>
      </c>
      <c r="G19" s="1" t="s">
        <v>159</v>
      </c>
      <c r="H19" s="1" t="s">
        <v>159</v>
      </c>
      <c r="I19" s="1" t="s">
        <v>383</v>
      </c>
      <c r="J19" s="1" t="s">
        <v>34</v>
      </c>
      <c r="K19" s="1" t="s">
        <v>870</v>
      </c>
      <c r="L19" s="1">
        <v>114</v>
      </c>
      <c r="M19" s="1">
        <v>137026.67000000001</v>
      </c>
      <c r="N19" s="1">
        <v>3405</v>
      </c>
      <c r="O19" s="1">
        <v>0</v>
      </c>
      <c r="P19" s="1">
        <v>3405</v>
      </c>
      <c r="Q19" s="1" t="s">
        <v>718</v>
      </c>
    </row>
    <row r="20" spans="1:17" ht="17.25" customHeight="1" x14ac:dyDescent="0.2">
      <c r="A20" s="1" t="s">
        <v>210</v>
      </c>
      <c r="B20" s="1" t="s">
        <v>596</v>
      </c>
      <c r="C20" s="1">
        <v>780</v>
      </c>
      <c r="D20" s="1" t="s">
        <v>226</v>
      </c>
      <c r="G20" s="1" t="s">
        <v>159</v>
      </c>
      <c r="H20" s="1" t="s">
        <v>159</v>
      </c>
      <c r="I20" s="1" t="s">
        <v>932</v>
      </c>
      <c r="J20" s="1" t="s">
        <v>34</v>
      </c>
      <c r="K20" s="1" t="s">
        <v>871</v>
      </c>
      <c r="L20" s="1">
        <v>105</v>
      </c>
      <c r="M20" s="1">
        <v>122893.57</v>
      </c>
      <c r="N20" s="1">
        <v>3015</v>
      </c>
      <c r="O20" s="1">
        <v>0</v>
      </c>
      <c r="P20" s="1">
        <v>3015</v>
      </c>
      <c r="Q20" s="1" t="s">
        <v>718</v>
      </c>
    </row>
    <row r="21" spans="1:17" ht="17.25" customHeight="1" x14ac:dyDescent="0.2">
      <c r="A21" s="1" t="s">
        <v>201</v>
      </c>
      <c r="B21" s="1" t="s">
        <v>592</v>
      </c>
      <c r="C21" s="1">
        <v>25058.59</v>
      </c>
      <c r="D21" s="1" t="s">
        <v>226</v>
      </c>
      <c r="G21" s="1" t="s">
        <v>159</v>
      </c>
      <c r="H21" s="1" t="s">
        <v>159</v>
      </c>
      <c r="I21" s="1" t="s">
        <v>933</v>
      </c>
      <c r="J21" s="1" t="s">
        <v>295</v>
      </c>
      <c r="K21" s="1" t="s">
        <v>732</v>
      </c>
      <c r="L21" s="1">
        <v>134</v>
      </c>
      <c r="M21" s="1">
        <v>125320.94</v>
      </c>
      <c r="N21" s="1">
        <v>2670</v>
      </c>
      <c r="O21" s="1">
        <v>0</v>
      </c>
      <c r="P21" s="1">
        <v>2670</v>
      </c>
      <c r="Q21" s="1" t="s">
        <v>718</v>
      </c>
    </row>
    <row r="22" spans="1:17" ht="17.25" customHeight="1" x14ac:dyDescent="0.2">
      <c r="A22" s="1" t="s">
        <v>201</v>
      </c>
      <c r="B22" s="1" t="s">
        <v>594</v>
      </c>
      <c r="C22" s="1">
        <v>33789.33</v>
      </c>
      <c r="D22" s="1" t="s">
        <v>226</v>
      </c>
      <c r="G22" s="1" t="s">
        <v>159</v>
      </c>
      <c r="H22" s="1" t="s">
        <v>159</v>
      </c>
      <c r="I22" s="1" t="s">
        <v>934</v>
      </c>
      <c r="J22" s="1" t="s">
        <v>34</v>
      </c>
      <c r="K22" s="1" t="s">
        <v>872</v>
      </c>
      <c r="L22" s="1">
        <v>149</v>
      </c>
      <c r="M22" s="1">
        <v>145128.6</v>
      </c>
      <c r="N22" s="1">
        <v>3275</v>
      </c>
      <c r="O22" s="1">
        <v>0</v>
      </c>
      <c r="P22" s="1">
        <v>3275</v>
      </c>
      <c r="Q22" s="1" t="s">
        <v>718</v>
      </c>
    </row>
    <row r="23" spans="1:17" ht="17.25" customHeight="1" x14ac:dyDescent="0.2">
      <c r="A23" s="1" t="s">
        <v>201</v>
      </c>
      <c r="B23" s="1" t="s">
        <v>597</v>
      </c>
      <c r="C23" s="1">
        <v>90599</v>
      </c>
      <c r="D23" s="1" t="s">
        <v>226</v>
      </c>
      <c r="G23" s="1" t="s">
        <v>156</v>
      </c>
      <c r="H23" s="1" t="s">
        <v>156</v>
      </c>
      <c r="I23" s="1" t="s">
        <v>935</v>
      </c>
      <c r="J23" s="1" t="s">
        <v>34</v>
      </c>
      <c r="K23" s="1" t="s">
        <v>170</v>
      </c>
      <c r="L23" s="1">
        <v>98</v>
      </c>
      <c r="M23" s="1">
        <v>121186.53</v>
      </c>
      <c r="N23" s="1">
        <v>2940</v>
      </c>
      <c r="O23" s="1">
        <v>0</v>
      </c>
      <c r="P23" s="1">
        <v>2940</v>
      </c>
      <c r="Q23" s="1" t="s">
        <v>718</v>
      </c>
    </row>
    <row r="24" spans="1:17" ht="17.25" customHeight="1" x14ac:dyDescent="0.2">
      <c r="A24" s="1" t="s">
        <v>201</v>
      </c>
      <c r="B24" s="1" t="s">
        <v>625</v>
      </c>
      <c r="C24" s="1">
        <v>0</v>
      </c>
      <c r="D24" s="1" t="s">
        <v>226</v>
      </c>
      <c r="G24" s="1" t="s">
        <v>156</v>
      </c>
      <c r="H24" s="1" t="s">
        <v>156</v>
      </c>
      <c r="I24" s="1" t="s">
        <v>936</v>
      </c>
      <c r="J24" s="1" t="s">
        <v>295</v>
      </c>
      <c r="K24" s="1" t="s">
        <v>169</v>
      </c>
      <c r="L24" s="1">
        <v>162</v>
      </c>
      <c r="M24" s="1">
        <v>194602.29</v>
      </c>
      <c r="N24" s="1">
        <v>3570</v>
      </c>
      <c r="O24" s="1">
        <v>0</v>
      </c>
      <c r="P24" s="1">
        <v>3570</v>
      </c>
      <c r="Q24" s="1" t="s">
        <v>718</v>
      </c>
    </row>
    <row r="25" spans="1:17" ht="17.25" customHeight="1" x14ac:dyDescent="0.2">
      <c r="A25" s="1" t="s">
        <v>201</v>
      </c>
      <c r="B25" s="1" t="s">
        <v>596</v>
      </c>
      <c r="C25" s="1">
        <v>0</v>
      </c>
      <c r="D25" s="1" t="s">
        <v>226</v>
      </c>
      <c r="G25" s="1" t="s">
        <v>156</v>
      </c>
      <c r="H25" s="1" t="s">
        <v>156</v>
      </c>
      <c r="I25" s="1" t="s">
        <v>937</v>
      </c>
      <c r="J25" s="1" t="s">
        <v>34</v>
      </c>
      <c r="K25" s="1" t="s">
        <v>172</v>
      </c>
      <c r="L25" s="1">
        <v>124</v>
      </c>
      <c r="M25" s="1">
        <v>170456.18</v>
      </c>
      <c r="N25" s="1">
        <v>3795</v>
      </c>
      <c r="O25" s="1">
        <v>0</v>
      </c>
      <c r="P25" s="1">
        <v>3795</v>
      </c>
      <c r="Q25" s="1" t="s">
        <v>718</v>
      </c>
    </row>
    <row r="26" spans="1:17" ht="17.25" customHeight="1" x14ac:dyDescent="0.2">
      <c r="A26" s="1" t="s">
        <v>199</v>
      </c>
      <c r="B26" s="1" t="s">
        <v>592</v>
      </c>
      <c r="C26" s="1">
        <v>46489.54</v>
      </c>
      <c r="D26" s="1" t="s">
        <v>226</v>
      </c>
      <c r="G26" s="1" t="s">
        <v>156</v>
      </c>
      <c r="H26" s="1" t="s">
        <v>156</v>
      </c>
      <c r="I26" s="1" t="s">
        <v>938</v>
      </c>
      <c r="J26" s="1" t="s">
        <v>34</v>
      </c>
      <c r="K26" s="1" t="s">
        <v>164</v>
      </c>
      <c r="L26" s="1">
        <v>116</v>
      </c>
      <c r="M26" s="1">
        <v>253652.65</v>
      </c>
      <c r="N26" s="1">
        <v>4150</v>
      </c>
      <c r="O26" s="1">
        <v>0</v>
      </c>
      <c r="P26" s="1">
        <v>4150</v>
      </c>
      <c r="Q26" s="1" t="s">
        <v>718</v>
      </c>
    </row>
    <row r="27" spans="1:17" ht="17.25" customHeight="1" x14ac:dyDescent="0.2">
      <c r="A27" s="1" t="s">
        <v>199</v>
      </c>
      <c r="B27" s="1" t="s">
        <v>594</v>
      </c>
      <c r="C27" s="1">
        <v>65924.539999999994</v>
      </c>
      <c r="D27" s="1" t="s">
        <v>226</v>
      </c>
      <c r="G27" s="1" t="s">
        <v>156</v>
      </c>
      <c r="H27" s="1" t="s">
        <v>156</v>
      </c>
      <c r="I27" s="1" t="s">
        <v>939</v>
      </c>
      <c r="J27" s="1" t="s">
        <v>295</v>
      </c>
      <c r="K27" s="1" t="s">
        <v>166</v>
      </c>
      <c r="L27" s="1">
        <v>138</v>
      </c>
      <c r="M27" s="1">
        <v>143186.04</v>
      </c>
      <c r="N27" s="1">
        <v>3290</v>
      </c>
      <c r="O27" s="1">
        <v>0</v>
      </c>
      <c r="P27" s="1">
        <v>3290</v>
      </c>
      <c r="Q27" s="1" t="s">
        <v>718</v>
      </c>
    </row>
    <row r="28" spans="1:17" ht="17.25" customHeight="1" x14ac:dyDescent="0.2">
      <c r="A28" s="1" t="s">
        <v>199</v>
      </c>
      <c r="B28" s="1" t="s">
        <v>597</v>
      </c>
      <c r="C28" s="1">
        <v>155830</v>
      </c>
      <c r="D28" s="1" t="s">
        <v>226</v>
      </c>
      <c r="G28" s="1" t="s">
        <v>156</v>
      </c>
      <c r="H28" s="1" t="s">
        <v>156</v>
      </c>
      <c r="I28" s="1" t="s">
        <v>940</v>
      </c>
      <c r="J28" s="1" t="s">
        <v>34</v>
      </c>
      <c r="K28" s="1" t="s">
        <v>873</v>
      </c>
      <c r="L28" s="1">
        <v>2</v>
      </c>
      <c r="M28" s="1">
        <v>3129.33</v>
      </c>
      <c r="N28" s="1">
        <v>60</v>
      </c>
      <c r="O28" s="1">
        <v>0</v>
      </c>
      <c r="P28" s="1">
        <v>60</v>
      </c>
      <c r="Q28" s="1" t="s">
        <v>718</v>
      </c>
    </row>
    <row r="29" spans="1:17" ht="17.25" customHeight="1" x14ac:dyDescent="0.2">
      <c r="A29" s="1" t="s">
        <v>199</v>
      </c>
      <c r="B29" s="1" t="s">
        <v>625</v>
      </c>
      <c r="C29" s="1">
        <v>0</v>
      </c>
      <c r="D29" s="1" t="s">
        <v>226</v>
      </c>
      <c r="G29" s="1" t="s">
        <v>156</v>
      </c>
      <c r="H29" s="1" t="s">
        <v>156</v>
      </c>
      <c r="I29" s="1" t="s">
        <v>941</v>
      </c>
      <c r="J29" s="1" t="s">
        <v>34</v>
      </c>
      <c r="K29" s="1" t="s">
        <v>874</v>
      </c>
      <c r="L29" s="1">
        <v>5</v>
      </c>
      <c r="M29" s="1">
        <v>7121.33</v>
      </c>
      <c r="N29" s="1">
        <v>120</v>
      </c>
      <c r="O29" s="1">
        <v>0</v>
      </c>
      <c r="P29" s="1">
        <v>120</v>
      </c>
      <c r="Q29" s="1" t="s">
        <v>718</v>
      </c>
    </row>
    <row r="30" spans="1:17" ht="17.25" customHeight="1" x14ac:dyDescent="0.2">
      <c r="A30" s="1" t="s">
        <v>199</v>
      </c>
      <c r="B30" s="1" t="s">
        <v>596</v>
      </c>
      <c r="C30" s="1">
        <v>12255.03</v>
      </c>
      <c r="D30" s="1" t="s">
        <v>226</v>
      </c>
      <c r="G30" s="1" t="s">
        <v>156</v>
      </c>
      <c r="H30" s="1" t="s">
        <v>156</v>
      </c>
      <c r="I30" s="1" t="s">
        <v>942</v>
      </c>
      <c r="J30" s="1" t="s">
        <v>295</v>
      </c>
      <c r="K30" s="1" t="s">
        <v>161</v>
      </c>
      <c r="L30" s="1">
        <v>115</v>
      </c>
      <c r="M30" s="1">
        <v>138410.29</v>
      </c>
      <c r="N30" s="1">
        <v>2100</v>
      </c>
      <c r="O30" s="1">
        <v>0</v>
      </c>
      <c r="P30" s="1">
        <v>2100</v>
      </c>
      <c r="Q30" s="1" t="s">
        <v>718</v>
      </c>
    </row>
    <row r="31" spans="1:17" ht="17.25" customHeight="1" x14ac:dyDescent="0.2">
      <c r="A31" s="1" t="s">
        <v>215</v>
      </c>
      <c r="B31" s="1" t="s">
        <v>592</v>
      </c>
      <c r="C31" s="1">
        <v>35715.480000000003</v>
      </c>
      <c r="D31" s="1" t="s">
        <v>226</v>
      </c>
      <c r="G31" s="1" t="s">
        <v>156</v>
      </c>
      <c r="H31" s="1" t="s">
        <v>156</v>
      </c>
      <c r="I31" s="1" t="s">
        <v>943</v>
      </c>
      <c r="K31" s="1" t="s">
        <v>171</v>
      </c>
      <c r="L31" s="1">
        <v>75</v>
      </c>
      <c r="M31" s="1">
        <v>87302.64</v>
      </c>
      <c r="N31" s="1">
        <v>1850</v>
      </c>
      <c r="O31" s="1">
        <v>0</v>
      </c>
      <c r="P31" s="1">
        <v>1850</v>
      </c>
      <c r="Q31" s="1" t="s">
        <v>718</v>
      </c>
    </row>
    <row r="32" spans="1:17" ht="17.25" customHeight="1" x14ac:dyDescent="0.2">
      <c r="A32" s="1" t="s">
        <v>215</v>
      </c>
      <c r="B32" s="1" t="s">
        <v>594</v>
      </c>
      <c r="C32" s="1">
        <v>20711.04</v>
      </c>
      <c r="D32" s="1" t="s">
        <v>226</v>
      </c>
      <c r="G32" s="1" t="s">
        <v>522</v>
      </c>
      <c r="H32" s="1" t="s">
        <v>207</v>
      </c>
      <c r="I32" s="1" t="s">
        <v>944</v>
      </c>
      <c r="K32" s="1" t="s">
        <v>875</v>
      </c>
      <c r="L32" s="1">
        <v>118</v>
      </c>
      <c r="M32" s="1">
        <v>19040.330000000002</v>
      </c>
      <c r="N32" s="1">
        <v>1637</v>
      </c>
      <c r="O32" s="1">
        <v>195</v>
      </c>
      <c r="P32" s="1">
        <v>1832</v>
      </c>
      <c r="Q32" s="1" t="s">
        <v>718</v>
      </c>
    </row>
    <row r="33" spans="1:17" ht="17.25" customHeight="1" x14ac:dyDescent="0.2">
      <c r="A33" s="1" t="s">
        <v>215</v>
      </c>
      <c r="B33" s="1" t="s">
        <v>597</v>
      </c>
      <c r="C33" s="1">
        <v>46966</v>
      </c>
      <c r="D33" s="1" t="s">
        <v>226</v>
      </c>
      <c r="G33" s="1" t="s">
        <v>522</v>
      </c>
      <c r="H33" s="1" t="s">
        <v>207</v>
      </c>
      <c r="I33" s="1" t="s">
        <v>380</v>
      </c>
      <c r="K33" s="1" t="s">
        <v>876</v>
      </c>
      <c r="L33" s="1">
        <v>108</v>
      </c>
      <c r="M33" s="1">
        <v>15154.56</v>
      </c>
      <c r="N33" s="1">
        <v>1498</v>
      </c>
      <c r="O33" s="1">
        <v>220</v>
      </c>
      <c r="P33" s="1">
        <v>1718</v>
      </c>
      <c r="Q33" s="1" t="s">
        <v>718</v>
      </c>
    </row>
    <row r="34" spans="1:17" ht="17.25" customHeight="1" x14ac:dyDescent="0.2">
      <c r="A34" s="1" t="s">
        <v>215</v>
      </c>
      <c r="B34" s="1" t="s">
        <v>625</v>
      </c>
      <c r="C34" s="1">
        <v>0</v>
      </c>
      <c r="D34" s="1" t="s">
        <v>226</v>
      </c>
      <c r="G34" s="1" t="s">
        <v>522</v>
      </c>
      <c r="H34" s="1" t="s">
        <v>207</v>
      </c>
      <c r="I34" s="1" t="s">
        <v>381</v>
      </c>
      <c r="K34" s="1" t="s">
        <v>523</v>
      </c>
      <c r="L34" s="1">
        <v>136</v>
      </c>
      <c r="M34" s="1">
        <v>36278.51</v>
      </c>
      <c r="N34" s="1">
        <v>1730</v>
      </c>
      <c r="O34" s="1">
        <v>220</v>
      </c>
      <c r="P34" s="1">
        <v>1950</v>
      </c>
      <c r="Q34" s="1" t="s">
        <v>718</v>
      </c>
    </row>
    <row r="35" spans="1:17" ht="17.25" customHeight="1" x14ac:dyDescent="0.2">
      <c r="A35" s="1" t="s">
        <v>215</v>
      </c>
      <c r="B35" s="1" t="s">
        <v>596</v>
      </c>
      <c r="C35" s="1">
        <v>9.9</v>
      </c>
      <c r="D35" s="1" t="s">
        <v>226</v>
      </c>
      <c r="G35" s="1" t="s">
        <v>522</v>
      </c>
      <c r="H35" s="1" t="s">
        <v>207</v>
      </c>
      <c r="I35" s="1" t="s">
        <v>382</v>
      </c>
      <c r="K35" s="1" t="s">
        <v>877</v>
      </c>
      <c r="L35" s="1">
        <v>102</v>
      </c>
      <c r="M35" s="1">
        <v>6417.83</v>
      </c>
      <c r="N35" s="1">
        <v>1229</v>
      </c>
      <c r="O35" s="1">
        <v>0</v>
      </c>
      <c r="P35" s="1">
        <v>1229</v>
      </c>
      <c r="Q35" s="1" t="s">
        <v>718</v>
      </c>
    </row>
    <row r="36" spans="1:17" ht="17.25" customHeight="1" x14ac:dyDescent="0.2">
      <c r="A36" s="1" t="s">
        <v>206</v>
      </c>
      <c r="B36" s="1" t="s">
        <v>592</v>
      </c>
      <c r="C36" s="1">
        <v>41948.13</v>
      </c>
      <c r="D36" s="1" t="s">
        <v>226</v>
      </c>
      <c r="G36" s="1" t="s">
        <v>522</v>
      </c>
      <c r="H36" s="1" t="s">
        <v>207</v>
      </c>
      <c r="I36" s="1" t="s">
        <v>383</v>
      </c>
      <c r="K36" s="1" t="s">
        <v>878</v>
      </c>
      <c r="L36" s="1">
        <v>104</v>
      </c>
      <c r="M36" s="1">
        <v>16263.86</v>
      </c>
      <c r="N36" s="1">
        <v>1159</v>
      </c>
      <c r="O36" s="1">
        <v>0</v>
      </c>
      <c r="P36" s="1">
        <v>1159</v>
      </c>
      <c r="Q36" s="1" t="s">
        <v>718</v>
      </c>
    </row>
    <row r="37" spans="1:17" ht="17.25" customHeight="1" x14ac:dyDescent="0.2">
      <c r="A37" s="1" t="s">
        <v>206</v>
      </c>
      <c r="B37" s="1" t="s">
        <v>594</v>
      </c>
      <c r="C37" s="1">
        <v>61254.6</v>
      </c>
      <c r="D37" s="1" t="s">
        <v>226</v>
      </c>
      <c r="G37" s="1" t="s">
        <v>522</v>
      </c>
      <c r="H37" s="1" t="s">
        <v>207</v>
      </c>
      <c r="I37" s="1" t="s">
        <v>932</v>
      </c>
      <c r="K37" s="1" t="s">
        <v>879</v>
      </c>
      <c r="L37" s="1">
        <v>113</v>
      </c>
      <c r="M37" s="1">
        <v>13041.74</v>
      </c>
      <c r="N37" s="1">
        <v>1493</v>
      </c>
      <c r="O37" s="1">
        <v>115</v>
      </c>
      <c r="P37" s="1">
        <v>1608</v>
      </c>
      <c r="Q37" s="1" t="s">
        <v>718</v>
      </c>
    </row>
    <row r="38" spans="1:17" ht="17.25" customHeight="1" x14ac:dyDescent="0.2">
      <c r="A38" s="1" t="s">
        <v>206</v>
      </c>
      <c r="B38" s="1" t="s">
        <v>597</v>
      </c>
      <c r="C38" s="1">
        <v>126797</v>
      </c>
      <c r="D38" s="1" t="s">
        <v>226</v>
      </c>
      <c r="G38" s="1" t="s">
        <v>522</v>
      </c>
      <c r="H38" s="1" t="s">
        <v>207</v>
      </c>
      <c r="I38" s="1" t="s">
        <v>933</v>
      </c>
      <c r="K38" s="1" t="s">
        <v>880</v>
      </c>
      <c r="L38" s="1">
        <v>43</v>
      </c>
      <c r="M38" s="1">
        <v>41060</v>
      </c>
      <c r="N38" s="1">
        <v>4</v>
      </c>
      <c r="O38" s="1">
        <v>0</v>
      </c>
      <c r="P38" s="1">
        <v>4</v>
      </c>
      <c r="Q38" s="1" t="s">
        <v>718</v>
      </c>
    </row>
    <row r="39" spans="1:17" ht="17.25" customHeight="1" x14ac:dyDescent="0.2">
      <c r="A39" s="1" t="s">
        <v>206</v>
      </c>
      <c r="B39" s="1" t="s">
        <v>625</v>
      </c>
      <c r="C39" s="1">
        <v>0</v>
      </c>
      <c r="D39" s="1" t="s">
        <v>226</v>
      </c>
      <c r="G39" s="1" t="s">
        <v>522</v>
      </c>
      <c r="H39" s="1" t="s">
        <v>196</v>
      </c>
      <c r="I39" s="1" t="s">
        <v>934</v>
      </c>
      <c r="K39" s="1" t="s">
        <v>881</v>
      </c>
      <c r="L39" s="1">
        <v>36</v>
      </c>
      <c r="M39" s="1">
        <v>1887.22</v>
      </c>
      <c r="N39" s="1">
        <v>508</v>
      </c>
      <c r="O39" s="1">
        <v>0</v>
      </c>
      <c r="P39" s="1">
        <v>508</v>
      </c>
      <c r="Q39" s="1" t="s">
        <v>718</v>
      </c>
    </row>
    <row r="40" spans="1:17" ht="17.25" customHeight="1" x14ac:dyDescent="0.2">
      <c r="A40" s="1" t="s">
        <v>206</v>
      </c>
      <c r="B40" s="1" t="s">
        <v>596</v>
      </c>
      <c r="C40" s="1">
        <v>1362</v>
      </c>
      <c r="D40" s="1" t="s">
        <v>226</v>
      </c>
      <c r="G40" s="1" t="s">
        <v>522</v>
      </c>
      <c r="H40" s="1" t="s">
        <v>196</v>
      </c>
      <c r="I40" s="1" t="s">
        <v>935</v>
      </c>
      <c r="K40" s="1" t="s">
        <v>882</v>
      </c>
      <c r="L40" s="1">
        <v>120</v>
      </c>
      <c r="M40" s="1">
        <v>20407.3</v>
      </c>
      <c r="N40" s="1">
        <v>2023</v>
      </c>
      <c r="O40" s="1">
        <v>240</v>
      </c>
      <c r="P40" s="1">
        <v>2263</v>
      </c>
      <c r="Q40" s="1" t="s">
        <v>718</v>
      </c>
    </row>
    <row r="41" spans="1:17" ht="17.25" customHeight="1" x14ac:dyDescent="0.2">
      <c r="A41" s="1" t="s">
        <v>216</v>
      </c>
      <c r="B41" s="1" t="s">
        <v>592</v>
      </c>
      <c r="C41" s="1">
        <v>38490.519999999997</v>
      </c>
      <c r="D41" s="1" t="s">
        <v>226</v>
      </c>
      <c r="G41" s="1" t="s">
        <v>522</v>
      </c>
      <c r="H41" s="1" t="s">
        <v>196</v>
      </c>
      <c r="I41" s="1" t="s">
        <v>936</v>
      </c>
      <c r="K41" s="1" t="s">
        <v>883</v>
      </c>
      <c r="L41" s="1">
        <v>93</v>
      </c>
      <c r="M41" s="1">
        <v>30811.75</v>
      </c>
      <c r="N41" s="1">
        <v>0</v>
      </c>
      <c r="O41" s="1">
        <v>0</v>
      </c>
      <c r="P41" s="1">
        <v>0</v>
      </c>
      <c r="Q41" s="1" t="s">
        <v>718</v>
      </c>
    </row>
    <row r="42" spans="1:17" ht="17.25" customHeight="1" x14ac:dyDescent="0.2">
      <c r="A42" s="1" t="s">
        <v>216</v>
      </c>
      <c r="B42" s="1" t="s">
        <v>594</v>
      </c>
      <c r="C42" s="1">
        <v>24091.91</v>
      </c>
      <c r="D42" s="1" t="s">
        <v>226</v>
      </c>
      <c r="G42" s="1" t="s">
        <v>522</v>
      </c>
      <c r="H42" s="1" t="s">
        <v>196</v>
      </c>
      <c r="I42" s="1" t="s">
        <v>937</v>
      </c>
      <c r="K42" s="1" t="s">
        <v>884</v>
      </c>
      <c r="L42" s="1">
        <v>97</v>
      </c>
      <c r="M42" s="1">
        <v>5717.98</v>
      </c>
      <c r="N42" s="1">
        <v>1261</v>
      </c>
      <c r="O42" s="1">
        <v>45</v>
      </c>
      <c r="P42" s="1">
        <v>1306</v>
      </c>
      <c r="Q42" s="1" t="s">
        <v>718</v>
      </c>
    </row>
    <row r="43" spans="1:17" ht="17.25" customHeight="1" x14ac:dyDescent="0.2">
      <c r="A43" s="1" t="s">
        <v>216</v>
      </c>
      <c r="B43" s="1" t="s">
        <v>597</v>
      </c>
      <c r="C43" s="1">
        <v>149234</v>
      </c>
      <c r="D43" s="1" t="s">
        <v>226</v>
      </c>
      <c r="G43" s="1" t="s">
        <v>522</v>
      </c>
      <c r="H43" s="1" t="s">
        <v>196</v>
      </c>
      <c r="I43" s="1" t="s">
        <v>938</v>
      </c>
      <c r="K43" s="1" t="s">
        <v>885</v>
      </c>
      <c r="L43" s="1">
        <v>2</v>
      </c>
      <c r="M43" s="1">
        <v>81.13</v>
      </c>
      <c r="N43" s="1">
        <v>30</v>
      </c>
      <c r="O43" s="1">
        <v>0</v>
      </c>
      <c r="P43" s="1">
        <v>30</v>
      </c>
      <c r="Q43" s="1" t="s">
        <v>718</v>
      </c>
    </row>
    <row r="44" spans="1:17" ht="17.25" customHeight="1" x14ac:dyDescent="0.2">
      <c r="A44" s="1" t="s">
        <v>216</v>
      </c>
      <c r="B44" s="1" t="s">
        <v>625</v>
      </c>
      <c r="C44" s="1">
        <v>0</v>
      </c>
      <c r="D44" s="1" t="s">
        <v>226</v>
      </c>
      <c r="G44" s="1" t="s">
        <v>522</v>
      </c>
      <c r="H44" s="1" t="s">
        <v>196</v>
      </c>
      <c r="I44" s="1" t="s">
        <v>939</v>
      </c>
      <c r="K44" s="1" t="s">
        <v>886</v>
      </c>
      <c r="L44" s="1">
        <v>96</v>
      </c>
      <c r="M44" s="1">
        <v>9214.99</v>
      </c>
      <c r="N44" s="1">
        <v>1186</v>
      </c>
      <c r="O44" s="1">
        <v>90</v>
      </c>
      <c r="P44" s="1">
        <v>1276</v>
      </c>
      <c r="Q44" s="1" t="s">
        <v>718</v>
      </c>
    </row>
    <row r="45" spans="1:17" ht="17.25" customHeight="1" x14ac:dyDescent="0.2">
      <c r="A45" s="1" t="s">
        <v>216</v>
      </c>
      <c r="B45" s="1" t="s">
        <v>596</v>
      </c>
      <c r="C45" s="1">
        <v>4216.42</v>
      </c>
      <c r="D45" s="1" t="s">
        <v>226</v>
      </c>
      <c r="G45" s="1" t="s">
        <v>522</v>
      </c>
      <c r="H45" s="1" t="s">
        <v>196</v>
      </c>
      <c r="I45" s="1" t="s">
        <v>940</v>
      </c>
      <c r="K45" s="1" t="s">
        <v>887</v>
      </c>
      <c r="L45" s="1">
        <v>122</v>
      </c>
      <c r="M45" s="1">
        <v>14187.07</v>
      </c>
      <c r="N45" s="1">
        <v>1615</v>
      </c>
      <c r="O45" s="1">
        <v>120</v>
      </c>
      <c r="P45" s="1">
        <v>1735</v>
      </c>
      <c r="Q45" s="1" t="s">
        <v>718</v>
      </c>
    </row>
    <row r="46" spans="1:17" ht="17.25" customHeight="1" x14ac:dyDescent="0.2">
      <c r="A46" s="1" t="s">
        <v>217</v>
      </c>
      <c r="B46" s="1" t="s">
        <v>592</v>
      </c>
      <c r="C46" s="1">
        <v>11709.62</v>
      </c>
      <c r="D46" s="1" t="s">
        <v>226</v>
      </c>
      <c r="G46" s="1" t="s">
        <v>522</v>
      </c>
      <c r="H46" s="1" t="s">
        <v>218</v>
      </c>
      <c r="I46" s="1" t="s">
        <v>941</v>
      </c>
      <c r="K46" s="1" t="s">
        <v>888</v>
      </c>
      <c r="L46" s="1">
        <v>21</v>
      </c>
      <c r="M46" s="1">
        <v>21218</v>
      </c>
      <c r="N46" s="1">
        <v>0</v>
      </c>
      <c r="O46" s="1">
        <v>0</v>
      </c>
      <c r="P46" s="1">
        <v>0</v>
      </c>
      <c r="Q46" s="1" t="s">
        <v>718</v>
      </c>
    </row>
    <row r="47" spans="1:17" ht="17.25" customHeight="1" x14ac:dyDescent="0.2">
      <c r="A47" s="1" t="s">
        <v>217</v>
      </c>
      <c r="B47" s="1" t="s">
        <v>594</v>
      </c>
      <c r="C47" s="1">
        <v>0</v>
      </c>
      <c r="D47" s="1" t="s">
        <v>226</v>
      </c>
      <c r="G47" s="1" t="s">
        <v>522</v>
      </c>
      <c r="H47" s="1" t="s">
        <v>218</v>
      </c>
      <c r="I47" s="1" t="s">
        <v>942</v>
      </c>
      <c r="K47" s="1" t="s">
        <v>756</v>
      </c>
      <c r="L47" s="1">
        <v>114</v>
      </c>
      <c r="M47" s="1">
        <v>11825.28</v>
      </c>
      <c r="N47" s="1">
        <v>1474</v>
      </c>
      <c r="O47" s="1">
        <v>125</v>
      </c>
      <c r="P47" s="1">
        <v>1599</v>
      </c>
      <c r="Q47" s="1" t="s">
        <v>718</v>
      </c>
    </row>
    <row r="48" spans="1:17" ht="17.25" customHeight="1" x14ac:dyDescent="0.2">
      <c r="A48" s="1" t="s">
        <v>217</v>
      </c>
      <c r="B48" s="1" t="s">
        <v>597</v>
      </c>
      <c r="C48" s="1">
        <v>5000</v>
      </c>
      <c r="D48" s="1" t="s">
        <v>226</v>
      </c>
      <c r="G48" s="1" t="s">
        <v>522</v>
      </c>
      <c r="H48" s="1" t="s">
        <v>218</v>
      </c>
      <c r="I48" s="1" t="s">
        <v>943</v>
      </c>
      <c r="K48" s="1" t="s">
        <v>889</v>
      </c>
      <c r="L48" s="1">
        <v>111</v>
      </c>
      <c r="M48" s="1">
        <v>14027.7</v>
      </c>
      <c r="N48" s="1">
        <v>1234</v>
      </c>
      <c r="O48" s="1">
        <v>15</v>
      </c>
      <c r="P48" s="1">
        <v>1249</v>
      </c>
      <c r="Q48" s="1" t="s">
        <v>718</v>
      </c>
    </row>
    <row r="49" spans="1:17" ht="17.25" customHeight="1" x14ac:dyDescent="0.2">
      <c r="A49" s="1" t="s">
        <v>217</v>
      </c>
      <c r="B49" s="1" t="s">
        <v>625</v>
      </c>
      <c r="C49" s="1">
        <v>0</v>
      </c>
      <c r="D49" s="1" t="s">
        <v>226</v>
      </c>
      <c r="G49" s="1" t="s">
        <v>522</v>
      </c>
      <c r="H49" s="1" t="s">
        <v>218</v>
      </c>
      <c r="I49" s="1" t="s">
        <v>944</v>
      </c>
      <c r="K49" s="1" t="s">
        <v>757</v>
      </c>
      <c r="L49" s="1">
        <v>101</v>
      </c>
      <c r="M49" s="1">
        <v>6892.7</v>
      </c>
      <c r="N49" s="1">
        <v>1337</v>
      </c>
      <c r="O49" s="1">
        <v>0</v>
      </c>
      <c r="P49" s="1">
        <v>1337</v>
      </c>
      <c r="Q49" s="1" t="s">
        <v>718</v>
      </c>
    </row>
    <row r="50" spans="1:17" ht="17.25" customHeight="1" x14ac:dyDescent="0.2">
      <c r="A50" s="1" t="s">
        <v>217</v>
      </c>
      <c r="B50" s="1" t="s">
        <v>596</v>
      </c>
      <c r="C50" s="1">
        <v>0</v>
      </c>
      <c r="D50" s="1" t="s">
        <v>226</v>
      </c>
      <c r="G50" s="1" t="s">
        <v>522</v>
      </c>
      <c r="H50" s="1" t="s">
        <v>218</v>
      </c>
      <c r="I50" s="1" t="s">
        <v>938</v>
      </c>
      <c r="K50" s="1" t="s">
        <v>890</v>
      </c>
      <c r="L50" s="1">
        <v>68</v>
      </c>
      <c r="M50" s="1">
        <v>3721.76</v>
      </c>
      <c r="N50" s="1">
        <v>938</v>
      </c>
      <c r="O50" s="1">
        <v>0</v>
      </c>
      <c r="P50" s="1">
        <v>938</v>
      </c>
      <c r="Q50" s="1" t="s">
        <v>718</v>
      </c>
    </row>
    <row r="51" spans="1:17" ht="17.25" customHeight="1" x14ac:dyDescent="0.2">
      <c r="G51" s="1" t="s">
        <v>522</v>
      </c>
      <c r="H51" s="1" t="s">
        <v>218</v>
      </c>
      <c r="I51" s="1" t="s">
        <v>939</v>
      </c>
      <c r="K51" s="1" t="s">
        <v>891</v>
      </c>
      <c r="L51" s="1">
        <v>102</v>
      </c>
      <c r="M51" s="1">
        <v>7861.8</v>
      </c>
      <c r="N51" s="1">
        <v>1140</v>
      </c>
      <c r="O51" s="1">
        <v>15</v>
      </c>
      <c r="P51" s="1">
        <v>1155</v>
      </c>
      <c r="Q51" s="1" t="s">
        <v>718</v>
      </c>
    </row>
    <row r="52" spans="1:17" ht="17.25" customHeight="1" x14ac:dyDescent="0.2">
      <c r="G52" s="1" t="s">
        <v>892</v>
      </c>
      <c r="H52" s="1" t="s">
        <v>198</v>
      </c>
      <c r="I52" s="1" t="s">
        <v>940</v>
      </c>
      <c r="K52" s="1" t="s">
        <v>893</v>
      </c>
      <c r="L52" s="1">
        <v>106</v>
      </c>
      <c r="M52" s="1">
        <v>67533.37</v>
      </c>
      <c r="N52" s="1">
        <v>1237</v>
      </c>
      <c r="O52" s="1">
        <v>135</v>
      </c>
      <c r="P52" s="1">
        <v>1372</v>
      </c>
      <c r="Q52" s="1" t="s">
        <v>718</v>
      </c>
    </row>
    <row r="53" spans="1:17" ht="17.25" customHeight="1" x14ac:dyDescent="0.2">
      <c r="G53" s="1" t="s">
        <v>892</v>
      </c>
      <c r="H53" s="1" t="s">
        <v>198</v>
      </c>
      <c r="I53" s="1" t="s">
        <v>941</v>
      </c>
      <c r="K53" s="1" t="s">
        <v>894</v>
      </c>
      <c r="L53" s="1">
        <v>79</v>
      </c>
      <c r="M53" s="1">
        <v>5771.98</v>
      </c>
      <c r="N53" s="1">
        <v>1129</v>
      </c>
      <c r="O53" s="1">
        <v>0</v>
      </c>
      <c r="P53" s="1">
        <v>1129</v>
      </c>
      <c r="Q53" s="1" t="s">
        <v>718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D052B-21E1-4D33-9836-0E270E8593A8}">
  <sheetPr>
    <tabColor rgb="FF00B0F0"/>
  </sheetPr>
  <dimension ref="A1:R6"/>
  <sheetViews>
    <sheetView workbookViewId="0">
      <selection activeCell="M2" sqref="M2"/>
    </sheetView>
  </sheetViews>
  <sheetFormatPr defaultRowHeight="14.25" x14ac:dyDescent="0.2"/>
  <cols>
    <col min="1" max="2" width="9" style="1"/>
    <col min="3" max="3" width="13" style="1" customWidth="1"/>
    <col min="4" max="5" width="9" style="1"/>
    <col min="6" max="6" width="11.25" style="1" bestFit="1" customWidth="1"/>
    <col min="7" max="7" width="10.625" style="1" customWidth="1"/>
    <col min="8" max="8" width="9" style="1"/>
    <col min="9" max="10" width="11.75" style="1" customWidth="1"/>
    <col min="11" max="13" width="9" style="1"/>
    <col min="14" max="14" width="10.125" style="1" customWidth="1"/>
    <col min="15" max="15" width="17.25" style="1" customWidth="1"/>
    <col min="16" max="16" width="5.25" style="1" customWidth="1"/>
    <col min="17" max="17" width="32.375" style="12" customWidth="1"/>
    <col min="18" max="18" width="20.5" style="1" bestFit="1" customWidth="1"/>
    <col min="19" max="16384" width="9" style="1"/>
  </cols>
  <sheetData>
    <row r="1" spans="1:18" ht="28.5" x14ac:dyDescent="0.2">
      <c r="F1" s="2" t="s">
        <v>344</v>
      </c>
      <c r="Q1" s="12" t="s">
        <v>65</v>
      </c>
      <c r="R1" s="1" t="s">
        <v>349</v>
      </c>
    </row>
    <row r="2" spans="1:18" x14ac:dyDescent="0.2">
      <c r="A2" s="1" t="s">
        <v>337</v>
      </c>
      <c r="B2" s="1" t="s">
        <v>338</v>
      </c>
      <c r="C2" s="1" t="s">
        <v>338</v>
      </c>
      <c r="D2" s="1" t="s">
        <v>338</v>
      </c>
      <c r="E2" s="1" t="s">
        <v>338</v>
      </c>
      <c r="F2" s="1" t="s">
        <v>338</v>
      </c>
      <c r="G2" s="1" t="s">
        <v>338</v>
      </c>
      <c r="H2" s="1" t="s">
        <v>338</v>
      </c>
      <c r="I2" s="1" t="s">
        <v>339</v>
      </c>
      <c r="J2" s="1" t="s">
        <v>339</v>
      </c>
      <c r="K2" s="1" t="s">
        <v>340</v>
      </c>
      <c r="L2" s="1" t="s">
        <v>341</v>
      </c>
      <c r="M2" s="1" t="s">
        <v>342</v>
      </c>
      <c r="N2" s="1" t="s">
        <v>342</v>
      </c>
      <c r="O2" s="1" t="s">
        <v>343</v>
      </c>
      <c r="Q2" s="12" t="s">
        <v>66</v>
      </c>
    </row>
    <row r="3" spans="1:18" ht="20.25" customHeight="1" x14ac:dyDescent="0.2">
      <c r="A3" s="5" t="s">
        <v>46</v>
      </c>
      <c r="B3" s="5" t="s">
        <v>58</v>
      </c>
      <c r="C3" s="5" t="s">
        <v>59</v>
      </c>
      <c r="D3" s="5" t="s">
        <v>61</v>
      </c>
      <c r="E3" s="20" t="s">
        <v>41</v>
      </c>
      <c r="F3" s="20" t="s">
        <v>62</v>
      </c>
      <c r="G3" s="20" t="s">
        <v>63</v>
      </c>
      <c r="H3" s="20" t="s">
        <v>64</v>
      </c>
      <c r="I3" s="21" t="s">
        <v>67</v>
      </c>
      <c r="J3" s="21" t="s">
        <v>74</v>
      </c>
      <c r="K3" s="21" t="s">
        <v>68</v>
      </c>
      <c r="L3" s="21" t="s">
        <v>69</v>
      </c>
      <c r="M3" s="21" t="s">
        <v>72</v>
      </c>
      <c r="N3" s="21" t="s">
        <v>70</v>
      </c>
      <c r="O3" s="21" t="s">
        <v>71</v>
      </c>
      <c r="Q3" s="12" t="s">
        <v>350</v>
      </c>
    </row>
    <row r="4" spans="1:18" x14ac:dyDescent="0.2">
      <c r="A4" s="1" t="s">
        <v>86</v>
      </c>
      <c r="B4" s="19">
        <v>45858</v>
      </c>
      <c r="C4" s="1" t="s">
        <v>60</v>
      </c>
      <c r="D4" s="1" t="s">
        <v>345</v>
      </c>
      <c r="E4" s="1" t="s">
        <v>346</v>
      </c>
      <c r="F4" s="1">
        <v>18888998989</v>
      </c>
      <c r="G4" s="1" t="s">
        <v>82</v>
      </c>
      <c r="I4" s="19">
        <v>45870</v>
      </c>
      <c r="J4" s="1" t="s">
        <v>347</v>
      </c>
      <c r="K4" s="19">
        <v>45870</v>
      </c>
      <c r="L4" s="19">
        <v>45875</v>
      </c>
      <c r="M4" s="19">
        <v>45875</v>
      </c>
      <c r="N4" s="1">
        <v>10000</v>
      </c>
      <c r="O4" s="1">
        <f>M4-B4+1</f>
        <v>18</v>
      </c>
    </row>
    <row r="5" spans="1:18" x14ac:dyDescent="0.2">
      <c r="A5" s="1" t="s">
        <v>335</v>
      </c>
    </row>
    <row r="6" spans="1:18" x14ac:dyDescent="0.2">
      <c r="A6" s="1" t="s">
        <v>336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06B07-57A4-40F2-BE7E-37FC5C8487C7}">
  <sheetPr>
    <tabColor rgb="FF00B0F0"/>
  </sheetPr>
  <dimension ref="A1:N4"/>
  <sheetViews>
    <sheetView workbookViewId="0">
      <selection activeCell="F27" sqref="F27"/>
    </sheetView>
  </sheetViews>
  <sheetFormatPr defaultRowHeight="14.25" x14ac:dyDescent="0.2"/>
  <cols>
    <col min="1" max="1" width="9" style="1"/>
    <col min="2" max="4" width="10.5" style="1" bestFit="1" customWidth="1"/>
    <col min="5" max="5" width="15.5" style="1" customWidth="1"/>
    <col min="6" max="6" width="14" style="1" customWidth="1"/>
    <col min="7" max="7" width="11.75" style="1" customWidth="1"/>
    <col min="8" max="9" width="10" style="1" customWidth="1"/>
    <col min="10" max="10" width="11.5" style="1" customWidth="1"/>
    <col min="11" max="11" width="10.5" style="1" customWidth="1"/>
    <col min="12" max="12" width="9.875" style="1" customWidth="1"/>
    <col min="13" max="13" width="9" style="1"/>
    <col min="14" max="14" width="30.5" style="12" bestFit="1" customWidth="1"/>
    <col min="15" max="16384" width="9" style="1"/>
  </cols>
  <sheetData>
    <row r="1" spans="1:14" ht="15" customHeight="1" x14ac:dyDescent="0.2">
      <c r="N1" s="12" t="s">
        <v>76</v>
      </c>
    </row>
    <row r="2" spans="1:14" ht="15" customHeight="1" x14ac:dyDescent="0.2">
      <c r="A2" s="1" t="s">
        <v>337</v>
      </c>
      <c r="B2" s="1" t="s">
        <v>351</v>
      </c>
      <c r="C2" s="1" t="s">
        <v>351</v>
      </c>
      <c r="D2" s="1" t="s">
        <v>351</v>
      </c>
      <c r="E2" s="1" t="s">
        <v>351</v>
      </c>
      <c r="F2" s="1" t="s">
        <v>353</v>
      </c>
      <c r="G2" s="1" t="s">
        <v>355</v>
      </c>
      <c r="H2" s="1" t="s">
        <v>356</v>
      </c>
      <c r="I2" s="1" t="s">
        <v>357</v>
      </c>
      <c r="J2" s="1" t="s">
        <v>357</v>
      </c>
      <c r="K2" s="1" t="s">
        <v>358</v>
      </c>
      <c r="L2" s="1" t="s">
        <v>358</v>
      </c>
      <c r="N2" s="12" t="s">
        <v>78</v>
      </c>
    </row>
    <row r="3" spans="1:14" x14ac:dyDescent="0.2">
      <c r="A3" s="22" t="s">
        <v>46</v>
      </c>
      <c r="B3" s="5" t="s">
        <v>35</v>
      </c>
      <c r="C3" s="5" t="s">
        <v>37</v>
      </c>
      <c r="D3" s="5" t="s">
        <v>74</v>
      </c>
      <c r="E3" s="5" t="s">
        <v>73</v>
      </c>
      <c r="F3" s="15" t="s">
        <v>41</v>
      </c>
      <c r="G3" s="15" t="s">
        <v>75</v>
      </c>
      <c r="H3" s="15" t="s">
        <v>77</v>
      </c>
      <c r="I3" s="21" t="s">
        <v>69</v>
      </c>
      <c r="J3" s="21" t="s">
        <v>80</v>
      </c>
      <c r="K3" s="21" t="s">
        <v>72</v>
      </c>
      <c r="L3" s="21" t="s">
        <v>70</v>
      </c>
      <c r="N3" s="1"/>
    </row>
    <row r="4" spans="1:14" x14ac:dyDescent="0.2">
      <c r="A4" s="1" t="s">
        <v>348</v>
      </c>
      <c r="B4" s="1" t="s">
        <v>316</v>
      </c>
      <c r="C4" s="1" t="s">
        <v>192</v>
      </c>
      <c r="D4" s="1" t="s">
        <v>347</v>
      </c>
      <c r="E4" s="19" t="s">
        <v>352</v>
      </c>
      <c r="F4" s="1" t="s">
        <v>319</v>
      </c>
      <c r="G4" s="1" t="s">
        <v>79</v>
      </c>
      <c r="H4" s="1">
        <v>2</v>
      </c>
      <c r="J4" s="1" t="s">
        <v>83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E65D6-631A-40B1-9098-9F9A054EF7E7}">
  <sheetPr>
    <tabColor rgb="FF00B0F0"/>
  </sheetPr>
  <dimension ref="A1:Q7"/>
  <sheetViews>
    <sheetView workbookViewId="0">
      <selection activeCell="H2" sqref="H2"/>
    </sheetView>
  </sheetViews>
  <sheetFormatPr defaultRowHeight="14.25" x14ac:dyDescent="0.2"/>
  <cols>
    <col min="1" max="2" width="9" style="1"/>
    <col min="3" max="5" width="10.5" style="1" bestFit="1" customWidth="1"/>
    <col min="6" max="7" width="10.875" style="1" customWidth="1"/>
    <col min="8" max="8" width="10.375" style="1" customWidth="1"/>
    <col min="9" max="9" width="13.75" style="1" customWidth="1"/>
    <col min="10" max="10" width="21.25" style="1" bestFit="1" customWidth="1"/>
    <col min="11" max="11" width="11.75" style="1" customWidth="1"/>
    <col min="12" max="12" width="10.5" style="1" customWidth="1"/>
    <col min="13" max="15" width="9" style="1"/>
    <col min="16" max="16" width="30.5" style="12" bestFit="1" customWidth="1"/>
    <col min="17" max="17" width="17.125" style="1" customWidth="1"/>
  </cols>
  <sheetData>
    <row r="1" spans="1:17" x14ac:dyDescent="0.2">
      <c r="I1" s="1" t="s">
        <v>94</v>
      </c>
      <c r="P1" s="12" t="s">
        <v>92</v>
      </c>
    </row>
    <row r="2" spans="1:17" x14ac:dyDescent="0.2">
      <c r="A2" s="1" t="s">
        <v>328</v>
      </c>
      <c r="B2" s="1" t="s">
        <v>328</v>
      </c>
      <c r="C2" s="1" t="s">
        <v>328</v>
      </c>
      <c r="D2" s="1" t="s">
        <v>328</v>
      </c>
      <c r="E2" s="1" t="s">
        <v>328</v>
      </c>
      <c r="F2" s="1" t="s">
        <v>328</v>
      </c>
      <c r="G2" s="1" t="s">
        <v>358</v>
      </c>
      <c r="H2" s="1" t="s">
        <v>358</v>
      </c>
      <c r="I2" s="1" t="s">
        <v>358</v>
      </c>
      <c r="J2" s="1" t="s">
        <v>359</v>
      </c>
      <c r="K2" s="1" t="s">
        <v>357</v>
      </c>
      <c r="L2" s="1" t="s">
        <v>328</v>
      </c>
      <c r="P2" s="12" t="s">
        <v>95</v>
      </c>
    </row>
    <row r="3" spans="1:17" ht="19.5" customHeight="1" x14ac:dyDescent="0.2">
      <c r="A3" s="22" t="s">
        <v>46</v>
      </c>
      <c r="B3" s="22" t="s">
        <v>93</v>
      </c>
      <c r="C3" s="5" t="s">
        <v>35</v>
      </c>
      <c r="D3" s="5" t="s">
        <v>37</v>
      </c>
      <c r="E3" s="5" t="s">
        <v>96</v>
      </c>
      <c r="F3" s="20" t="s">
        <v>41</v>
      </c>
      <c r="G3" s="20" t="s">
        <v>75</v>
      </c>
      <c r="H3" s="23" t="s">
        <v>68</v>
      </c>
      <c r="I3" s="23" t="s">
        <v>88</v>
      </c>
      <c r="J3" s="15" t="s">
        <v>89</v>
      </c>
      <c r="K3" s="21" t="s">
        <v>90</v>
      </c>
      <c r="L3" s="21" t="s">
        <v>91</v>
      </c>
      <c r="Q3" s="2"/>
    </row>
    <row r="4" spans="1:17" ht="71.25" x14ac:dyDescent="0.2">
      <c r="F4" s="1" t="s">
        <v>81</v>
      </c>
      <c r="H4" s="19">
        <v>45876</v>
      </c>
      <c r="I4" s="1" t="s">
        <v>360</v>
      </c>
      <c r="J4" s="1">
        <v>10</v>
      </c>
      <c r="K4" s="1">
        <v>3</v>
      </c>
      <c r="L4" s="1">
        <v>5</v>
      </c>
      <c r="Q4" s="2" t="s">
        <v>0</v>
      </c>
    </row>
    <row r="7" spans="1:17" x14ac:dyDescent="0.2">
      <c r="Q7" s="2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F7B1-0CB6-477C-98F0-685E65BE5CC0}">
  <sheetPr>
    <tabColor rgb="FF00B0F0"/>
  </sheetPr>
  <dimension ref="A1:U11"/>
  <sheetViews>
    <sheetView topLeftCell="C1" workbookViewId="0">
      <selection activeCell="J32" sqref="J32"/>
    </sheetView>
  </sheetViews>
  <sheetFormatPr defaultRowHeight="14.25" x14ac:dyDescent="0.3"/>
  <cols>
    <col min="1" max="1" width="10.875" style="1" customWidth="1"/>
    <col min="2" max="3" width="12.5" style="1" customWidth="1"/>
    <col min="4" max="4" width="12.5" style="26" customWidth="1"/>
    <col min="5" max="5" width="14" style="1" customWidth="1"/>
    <col min="6" max="6" width="14" style="26" customWidth="1"/>
    <col min="7" max="7" width="13.875" style="1" customWidth="1"/>
    <col min="8" max="8" width="11" style="26" customWidth="1"/>
    <col min="9" max="9" width="11" style="1" customWidth="1"/>
    <col min="10" max="10" width="11" style="26" customWidth="1"/>
    <col min="11" max="11" width="11" style="1" customWidth="1"/>
    <col min="12" max="12" width="10.25" style="1" customWidth="1"/>
    <col min="13" max="13" width="11" style="1" customWidth="1"/>
    <col min="14" max="14" width="10.5" style="4" bestFit="1" customWidth="1"/>
    <col min="15" max="17" width="9" style="4"/>
    <col min="18" max="18" width="11.25" style="4" customWidth="1"/>
    <col min="19" max="19" width="10.25" style="4" customWidth="1"/>
    <col min="20" max="20" width="7" style="4" customWidth="1"/>
    <col min="21" max="21" width="29.625" style="4" bestFit="1" customWidth="1"/>
    <col min="22" max="16384" width="9" style="4"/>
  </cols>
  <sheetData>
    <row r="1" spans="1:21" x14ac:dyDescent="0.3">
      <c r="A1" s="1" t="s">
        <v>362</v>
      </c>
      <c r="B1" s="1" t="s">
        <v>363</v>
      </c>
      <c r="D1" s="26" t="s">
        <v>281</v>
      </c>
      <c r="E1" s="1" t="s">
        <v>364</v>
      </c>
    </row>
    <row r="2" spans="1:21" x14ac:dyDescent="0.3">
      <c r="U2" s="4" t="s">
        <v>108</v>
      </c>
    </row>
    <row r="3" spans="1:21" ht="28.5" x14ac:dyDescent="0.3">
      <c r="A3" s="1" t="s">
        <v>361</v>
      </c>
      <c r="B3" s="1" t="s">
        <v>361</v>
      </c>
      <c r="C3" s="1" t="s">
        <v>358</v>
      </c>
      <c r="D3" s="26" t="s">
        <v>193</v>
      </c>
      <c r="E3" s="2" t="s">
        <v>366</v>
      </c>
      <c r="F3" s="26" t="s">
        <v>193</v>
      </c>
      <c r="G3" s="2" t="s">
        <v>367</v>
      </c>
      <c r="H3" s="26" t="s">
        <v>193</v>
      </c>
      <c r="I3" s="1" t="s">
        <v>357</v>
      </c>
      <c r="J3" s="26" t="s">
        <v>193</v>
      </c>
      <c r="K3" s="1" t="s">
        <v>357</v>
      </c>
      <c r="L3" s="1" t="s">
        <v>357</v>
      </c>
      <c r="M3" s="1" t="s">
        <v>357</v>
      </c>
      <c r="N3" s="1" t="s">
        <v>358</v>
      </c>
      <c r="O3" s="1" t="s">
        <v>358</v>
      </c>
      <c r="P3" s="1" t="s">
        <v>358</v>
      </c>
      <c r="Q3" s="1" t="s">
        <v>358</v>
      </c>
      <c r="R3" s="1" t="s">
        <v>375</v>
      </c>
      <c r="S3" s="1" t="s">
        <v>375</v>
      </c>
      <c r="U3" s="4" t="s">
        <v>110</v>
      </c>
    </row>
    <row r="4" spans="1:21" x14ac:dyDescent="0.3">
      <c r="A4" s="5" t="s">
        <v>44</v>
      </c>
      <c r="B4" s="5" t="s">
        <v>107</v>
      </c>
      <c r="C4" s="20" t="s">
        <v>102</v>
      </c>
      <c r="D4" s="38" t="s">
        <v>103</v>
      </c>
      <c r="E4" s="20" t="s">
        <v>97</v>
      </c>
      <c r="F4" s="38" t="s">
        <v>100</v>
      </c>
      <c r="G4" s="20" t="s">
        <v>98</v>
      </c>
      <c r="H4" s="38" t="s">
        <v>99</v>
      </c>
      <c r="I4" s="5" t="s">
        <v>13</v>
      </c>
      <c r="J4" s="39" t="s">
        <v>104</v>
      </c>
      <c r="K4" s="5" t="s">
        <v>368</v>
      </c>
      <c r="L4" s="5" t="s">
        <v>369</v>
      </c>
      <c r="M4" s="5" t="s">
        <v>370</v>
      </c>
      <c r="N4" s="10" t="s">
        <v>371</v>
      </c>
      <c r="O4" s="10" t="s">
        <v>372</v>
      </c>
      <c r="P4" s="10" t="s">
        <v>373</v>
      </c>
      <c r="Q4" s="10" t="s">
        <v>374</v>
      </c>
      <c r="R4" s="8" t="s">
        <v>105</v>
      </c>
      <c r="S4" s="8" t="s">
        <v>106</v>
      </c>
    </row>
    <row r="5" spans="1:21" x14ac:dyDescent="0.3">
      <c r="A5" s="1" t="s">
        <v>83</v>
      </c>
      <c r="B5" s="1">
        <v>1</v>
      </c>
      <c r="C5" s="1">
        <v>100</v>
      </c>
      <c r="D5" s="26">
        <f>C5/$C$11</f>
        <v>8.3333333333333329E-2</v>
      </c>
      <c r="E5" s="1">
        <v>8</v>
      </c>
      <c r="F5" s="26">
        <f>E5/$E$11</f>
        <v>0.27586206896551724</v>
      </c>
      <c r="G5" s="1">
        <v>4</v>
      </c>
      <c r="H5" s="26">
        <f>G5/E5</f>
        <v>0.5</v>
      </c>
      <c r="I5" s="1">
        <v>50</v>
      </c>
      <c r="J5" s="26">
        <f>I5/$I$11</f>
        <v>0.2</v>
      </c>
      <c r="K5" s="1">
        <v>2</v>
      </c>
      <c r="L5" s="1">
        <v>5</v>
      </c>
      <c r="M5" s="1">
        <v>1</v>
      </c>
    </row>
    <row r="6" spans="1:21" x14ac:dyDescent="0.3">
      <c r="A6" s="1" t="s">
        <v>84</v>
      </c>
      <c r="B6" s="1">
        <v>1</v>
      </c>
      <c r="C6" s="1">
        <v>200</v>
      </c>
      <c r="D6" s="26">
        <f t="shared" ref="D6:D8" si="0">C6/$C$11</f>
        <v>0.16666666666666666</v>
      </c>
      <c r="E6" s="1">
        <v>10</v>
      </c>
      <c r="F6" s="26">
        <f t="shared" ref="F6:F8" si="1">E6/$E$11</f>
        <v>0.34482758620689657</v>
      </c>
      <c r="G6" s="1">
        <v>8</v>
      </c>
      <c r="H6" s="26">
        <f t="shared" ref="H6:H8" si="2">G6/E6</f>
        <v>0.8</v>
      </c>
      <c r="I6" s="1">
        <v>0</v>
      </c>
      <c r="J6" s="26">
        <f t="shared" ref="J6:J8" si="3">I6/$I$11</f>
        <v>0</v>
      </c>
      <c r="K6" s="1">
        <v>0</v>
      </c>
      <c r="L6" s="1">
        <v>3</v>
      </c>
      <c r="M6" s="1">
        <v>0</v>
      </c>
    </row>
    <row r="7" spans="1:21" x14ac:dyDescent="0.3">
      <c r="A7" s="1" t="s">
        <v>85</v>
      </c>
      <c r="B7" s="1">
        <v>1</v>
      </c>
      <c r="C7" s="1">
        <v>300</v>
      </c>
      <c r="D7" s="26">
        <f t="shared" si="0"/>
        <v>0.25</v>
      </c>
      <c r="E7" s="1">
        <v>5</v>
      </c>
      <c r="F7" s="26">
        <f t="shared" si="1"/>
        <v>0.17241379310344829</v>
      </c>
      <c r="G7" s="1">
        <v>1</v>
      </c>
      <c r="H7" s="26">
        <f t="shared" si="2"/>
        <v>0.2</v>
      </c>
      <c r="I7" s="1">
        <v>100</v>
      </c>
      <c r="J7" s="26">
        <f t="shared" si="3"/>
        <v>0.4</v>
      </c>
      <c r="K7" s="1">
        <v>1</v>
      </c>
      <c r="L7" s="1">
        <v>1</v>
      </c>
      <c r="M7" s="1">
        <v>1</v>
      </c>
    </row>
    <row r="8" spans="1:21" x14ac:dyDescent="0.3">
      <c r="A8" s="1" t="s">
        <v>365</v>
      </c>
      <c r="B8" s="1">
        <v>1</v>
      </c>
      <c r="C8" s="1">
        <v>600</v>
      </c>
      <c r="D8" s="26">
        <f t="shared" si="0"/>
        <v>0.5</v>
      </c>
      <c r="E8" s="1">
        <v>6</v>
      </c>
      <c r="F8" s="26">
        <f t="shared" si="1"/>
        <v>0.20689655172413793</v>
      </c>
      <c r="G8" s="1">
        <v>1</v>
      </c>
      <c r="H8" s="26">
        <f t="shared" si="2"/>
        <v>0.16666666666666666</v>
      </c>
      <c r="I8" s="1">
        <v>100</v>
      </c>
      <c r="J8" s="26">
        <f t="shared" si="3"/>
        <v>0.4</v>
      </c>
      <c r="K8" s="1">
        <v>1</v>
      </c>
      <c r="L8" s="1">
        <v>0</v>
      </c>
      <c r="M8" s="1">
        <v>0</v>
      </c>
    </row>
    <row r="11" spans="1:21" x14ac:dyDescent="0.3">
      <c r="A11" s="27" t="s">
        <v>154</v>
      </c>
      <c r="B11" s="27"/>
      <c r="C11" s="27">
        <f>SUM(C5:C10)</f>
        <v>1200</v>
      </c>
      <c r="D11" s="40"/>
      <c r="E11" s="27">
        <f>SUM(E5:E10)</f>
        <v>29</v>
      </c>
      <c r="F11" s="40"/>
      <c r="G11" s="27">
        <f>SUM(G5:G10)</f>
        <v>14</v>
      </c>
      <c r="H11" s="40"/>
      <c r="I11" s="27">
        <f>SUM(I5:I10)</f>
        <v>250</v>
      </c>
      <c r="J11" s="40"/>
      <c r="K11" s="27">
        <f>SUM(K5:K10)</f>
        <v>4</v>
      </c>
      <c r="L11" s="27">
        <f>SUM(L5:L10)</f>
        <v>9</v>
      </c>
      <c r="M11" s="27">
        <f>SUM(M5:M10)</f>
        <v>2</v>
      </c>
      <c r="N11" s="41"/>
      <c r="O11" s="41"/>
      <c r="P11" s="41"/>
      <c r="Q11" s="41"/>
      <c r="R11" s="41"/>
      <c r="S11" s="41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930EF-1935-4B6A-9A5A-BAB09C64C571}">
  <sheetPr>
    <tabColor rgb="FF00B0F0"/>
  </sheetPr>
  <dimension ref="A1:X8"/>
  <sheetViews>
    <sheetView workbookViewId="0">
      <selection activeCell="J27" sqref="J27"/>
    </sheetView>
  </sheetViews>
  <sheetFormatPr defaultRowHeight="14.25" x14ac:dyDescent="0.3"/>
  <cols>
    <col min="1" max="1" width="9.125" style="1" customWidth="1"/>
    <col min="2" max="5" width="10.125" style="1" customWidth="1"/>
    <col min="6" max="7" width="7.5" style="1" bestFit="1" customWidth="1"/>
    <col min="8" max="8" width="14.25" style="1" customWidth="1"/>
    <col min="9" max="9" width="13.875" style="1" customWidth="1"/>
    <col min="10" max="11" width="12.5" style="1" customWidth="1"/>
    <col min="12" max="12" width="12.5" style="26" customWidth="1"/>
    <col min="13" max="13" width="14" style="1" customWidth="1"/>
    <col min="14" max="14" width="11.375" style="1" customWidth="1"/>
    <col min="15" max="15" width="14" style="1" customWidth="1"/>
    <col min="16" max="16" width="11" style="1" customWidth="1"/>
    <col min="17" max="17" width="10.125" style="1" customWidth="1"/>
    <col min="18" max="18" width="11" style="26" customWidth="1"/>
    <col min="19" max="20" width="11" style="1" customWidth="1"/>
    <col min="21" max="21" width="12.625" style="1" customWidth="1"/>
    <col min="22" max="23" width="9" style="4"/>
    <col min="24" max="24" width="27.625" style="4" bestFit="1" customWidth="1"/>
    <col min="25" max="16384" width="9" style="4"/>
  </cols>
  <sheetData>
    <row r="1" spans="1:24" x14ac:dyDescent="0.3">
      <c r="X1" s="4" t="s">
        <v>122</v>
      </c>
    </row>
    <row r="2" spans="1:24" x14ac:dyDescent="0.3">
      <c r="A2" s="1" t="s">
        <v>354</v>
      </c>
      <c r="B2" s="1" t="s">
        <v>354</v>
      </c>
      <c r="C2" s="1" t="s">
        <v>354</v>
      </c>
      <c r="D2" s="1" t="s">
        <v>354</v>
      </c>
      <c r="E2" s="1" t="s">
        <v>354</v>
      </c>
      <c r="F2" s="1" t="s">
        <v>354</v>
      </c>
      <c r="G2" s="1" t="s">
        <v>354</v>
      </c>
      <c r="H2" s="1" t="s">
        <v>354</v>
      </c>
      <c r="I2" s="1" t="s">
        <v>354</v>
      </c>
      <c r="J2" s="1" t="s">
        <v>379</v>
      </c>
      <c r="K2" s="1" t="s">
        <v>379</v>
      </c>
      <c r="L2" s="26" t="s">
        <v>385</v>
      </c>
      <c r="M2" s="1" t="s">
        <v>379</v>
      </c>
      <c r="N2" s="1" t="s">
        <v>379</v>
      </c>
      <c r="O2" s="1" t="s">
        <v>379</v>
      </c>
      <c r="P2" s="1" t="s">
        <v>386</v>
      </c>
      <c r="Q2" s="1" t="s">
        <v>386</v>
      </c>
      <c r="R2" s="26" t="s">
        <v>385</v>
      </c>
      <c r="S2" s="1" t="s">
        <v>386</v>
      </c>
      <c r="T2" s="1" t="s">
        <v>386</v>
      </c>
      <c r="U2" s="1" t="s">
        <v>386</v>
      </c>
      <c r="X2" s="4" t="s">
        <v>109</v>
      </c>
    </row>
    <row r="3" spans="1:24" x14ac:dyDescent="0.3">
      <c r="A3" s="5" t="s">
        <v>111</v>
      </c>
      <c r="B3" s="5" t="s">
        <v>112</v>
      </c>
      <c r="C3" s="5" t="s">
        <v>376</v>
      </c>
      <c r="D3" s="5" t="s">
        <v>377</v>
      </c>
      <c r="E3" s="5" t="s">
        <v>378</v>
      </c>
      <c r="F3" s="5" t="s">
        <v>75</v>
      </c>
      <c r="G3" s="5" t="s">
        <v>306</v>
      </c>
      <c r="H3" s="5" t="s">
        <v>308</v>
      </c>
      <c r="I3" s="20" t="s">
        <v>113</v>
      </c>
      <c r="J3" s="20" t="s">
        <v>114</v>
      </c>
      <c r="K3" s="20" t="s">
        <v>310</v>
      </c>
      <c r="L3" s="38" t="s">
        <v>123</v>
      </c>
      <c r="M3" s="20" t="s">
        <v>115</v>
      </c>
      <c r="N3" s="20" t="s">
        <v>116</v>
      </c>
      <c r="O3" s="20" t="s">
        <v>117</v>
      </c>
      <c r="P3" s="8" t="s">
        <v>118</v>
      </c>
      <c r="Q3" s="8" t="s">
        <v>309</v>
      </c>
      <c r="R3" s="42" t="s">
        <v>104</v>
      </c>
      <c r="S3" s="8" t="s">
        <v>119</v>
      </c>
      <c r="T3" s="8" t="s">
        <v>120</v>
      </c>
      <c r="U3" s="8" t="s">
        <v>121</v>
      </c>
    </row>
    <row r="4" spans="1:24" x14ac:dyDescent="0.3">
      <c r="A4" s="1" t="s">
        <v>380</v>
      </c>
      <c r="F4" s="1" t="s">
        <v>222</v>
      </c>
      <c r="I4" s="1" t="s">
        <v>222</v>
      </c>
      <c r="J4" s="1">
        <v>10000</v>
      </c>
      <c r="K4" s="1">
        <v>2</v>
      </c>
      <c r="L4" s="26">
        <f>J4/$J$8</f>
        <v>5.5555555555555552E-2</v>
      </c>
      <c r="M4" s="1">
        <v>10000</v>
      </c>
      <c r="N4" s="1">
        <v>0</v>
      </c>
      <c r="O4" s="1">
        <v>0</v>
      </c>
      <c r="P4" s="1">
        <v>11000</v>
      </c>
      <c r="Q4" s="1">
        <v>3</v>
      </c>
      <c r="R4" s="26">
        <f>P4/$P$8</f>
        <v>0.42563070732084818</v>
      </c>
      <c r="S4" s="1">
        <v>10000</v>
      </c>
      <c r="T4" s="1">
        <v>0</v>
      </c>
      <c r="U4" s="1">
        <v>1000</v>
      </c>
    </row>
    <row r="5" spans="1:24" x14ac:dyDescent="0.3">
      <c r="A5" s="1" t="s">
        <v>381</v>
      </c>
      <c r="F5" s="1" t="s">
        <v>85</v>
      </c>
      <c r="I5" s="1" t="s">
        <v>222</v>
      </c>
      <c r="J5" s="1">
        <v>50000</v>
      </c>
      <c r="K5" s="1">
        <v>5</v>
      </c>
      <c r="L5" s="26">
        <f t="shared" ref="L5:L7" si="0">J5/$J$8</f>
        <v>0.27777777777777779</v>
      </c>
      <c r="M5" s="1">
        <v>10000</v>
      </c>
      <c r="N5" s="1">
        <v>20000</v>
      </c>
      <c r="O5" s="1">
        <v>30000</v>
      </c>
      <c r="P5" s="1">
        <v>14400</v>
      </c>
      <c r="Q5" s="1">
        <v>10</v>
      </c>
      <c r="R5" s="26">
        <f t="shared" ref="R5:R7" si="1">P5/$P$8</f>
        <v>0.55718928958365577</v>
      </c>
      <c r="S5" s="1">
        <v>10000</v>
      </c>
      <c r="T5" s="1">
        <v>0</v>
      </c>
      <c r="U5" s="1">
        <v>4400</v>
      </c>
    </row>
    <row r="6" spans="1:24" x14ac:dyDescent="0.3">
      <c r="A6" s="1" t="s">
        <v>382</v>
      </c>
      <c r="F6" s="1" t="s">
        <v>384</v>
      </c>
      <c r="I6" s="1" t="s">
        <v>222</v>
      </c>
      <c r="J6" s="1">
        <v>100000</v>
      </c>
      <c r="K6" s="1">
        <v>1</v>
      </c>
      <c r="L6" s="26">
        <f t="shared" si="0"/>
        <v>0.55555555555555558</v>
      </c>
      <c r="M6" s="1">
        <v>0</v>
      </c>
      <c r="N6" s="1">
        <v>0</v>
      </c>
      <c r="O6" s="1">
        <v>100000</v>
      </c>
      <c r="P6" s="1">
        <v>111</v>
      </c>
      <c r="Q6" s="1">
        <v>12</v>
      </c>
      <c r="R6" s="26">
        <f t="shared" si="1"/>
        <v>4.2950007738740137E-3</v>
      </c>
      <c r="S6" s="1">
        <v>111</v>
      </c>
      <c r="T6" s="1">
        <v>0</v>
      </c>
      <c r="U6" s="1">
        <v>0</v>
      </c>
    </row>
    <row r="7" spans="1:24" x14ac:dyDescent="0.3">
      <c r="A7" s="1" t="s">
        <v>383</v>
      </c>
      <c r="F7" s="1" t="s">
        <v>84</v>
      </c>
      <c r="I7" s="1" t="s">
        <v>222</v>
      </c>
      <c r="J7" s="1">
        <v>20000</v>
      </c>
      <c r="K7" s="1">
        <v>6</v>
      </c>
      <c r="L7" s="26">
        <f t="shared" si="0"/>
        <v>0.1111111111111111</v>
      </c>
      <c r="M7" s="1">
        <v>10000</v>
      </c>
      <c r="N7" s="1">
        <v>10000</v>
      </c>
      <c r="O7" s="1">
        <v>0</v>
      </c>
      <c r="P7" s="1">
        <v>333</v>
      </c>
      <c r="Q7" s="1">
        <v>20</v>
      </c>
      <c r="R7" s="26">
        <f t="shared" si="1"/>
        <v>1.2885002321622039E-2</v>
      </c>
      <c r="S7" s="1">
        <v>333</v>
      </c>
      <c r="T7" s="1">
        <v>0</v>
      </c>
      <c r="U7" s="1">
        <v>0</v>
      </c>
    </row>
    <row r="8" spans="1:24" x14ac:dyDescent="0.3">
      <c r="A8" s="27" t="s">
        <v>154</v>
      </c>
      <c r="B8" s="27"/>
      <c r="C8" s="27"/>
      <c r="D8" s="27"/>
      <c r="E8" s="27"/>
      <c r="F8" s="27"/>
      <c r="G8" s="27"/>
      <c r="H8" s="27"/>
      <c r="I8" s="27"/>
      <c r="J8" s="27">
        <f>SUM(J4:J7)</f>
        <v>180000</v>
      </c>
      <c r="K8" s="27"/>
      <c r="L8" s="40"/>
      <c r="M8" s="27"/>
      <c r="N8" s="27"/>
      <c r="O8" s="27"/>
      <c r="P8" s="27">
        <f>SUM(P4:P7)</f>
        <v>25844</v>
      </c>
      <c r="Q8" s="27"/>
      <c r="R8" s="40"/>
      <c r="S8" s="27"/>
      <c r="T8" s="27"/>
      <c r="U8" s="2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B-a-①呈现-门店经营数据</vt:lpstr>
      <vt:lpstr>B-a-26考勤汇总表</vt:lpstr>
      <vt:lpstr>B-a-②呈现-业绩明细表</vt:lpstr>
      <vt:lpstr>B-a-③呈现-消耗明细表</vt:lpstr>
      <vt:lpstr>B-a-④拓客明细表</vt:lpstr>
      <vt:lpstr>B-a-⑤邀约明细表</vt:lpstr>
      <vt:lpstr>B-a-⑥预约统计表</vt:lpstr>
      <vt:lpstr>B-a-⑦品项统计表</vt:lpstr>
      <vt:lpstr>B-a-⑧客户统计表</vt:lpstr>
      <vt:lpstr>B-a-⑨费用统计表</vt:lpstr>
      <vt:lpstr>B-a-⑩物质领用统计表</vt:lpstr>
      <vt:lpstr>B-a-11合作成本统计表</vt:lpstr>
      <vt:lpstr>B-a-12-奖励统计表</vt:lpstr>
      <vt:lpstr>B-a-13天王团统计表</vt:lpstr>
      <vt:lpstr>B-a-14科技部统计表-人员</vt:lpstr>
      <vt:lpstr>B-a-15教育部统计表</vt:lpstr>
      <vt:lpstr>B-a-16大项目部统计表</vt:lpstr>
      <vt:lpstr>B-a-18人数统计表</vt:lpstr>
      <vt:lpstr>B-a-22嘉宾奖励统计表</vt:lpstr>
      <vt:lpstr>B-a-23沉睡激活统计表</vt:lpstr>
      <vt:lpstr>B-a-25社保统计表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2025-08-12T04:04:08Z</dcterms:modified>
</cp:coreProperties>
</file>